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Jayesh Thakorbhai Desai\"/>
    </mc:Choice>
  </mc:AlternateContent>
  <xr:revisionPtr revIDLastSave="0" documentId="13_ncr:1_{2B76DA6A-92E2-412F-81D6-76609754B015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Rent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6" i="4" l="1"/>
  <c r="R9" i="4" l="1"/>
  <c r="R10" i="4" l="1"/>
  <c r="Q10" i="4"/>
  <c r="Q9" i="4"/>
  <c r="I21" i="4" l="1"/>
  <c r="H24" i="4" l="1"/>
  <c r="V8" i="4" l="1"/>
  <c r="V9" i="4"/>
  <c r="V10" i="4"/>
  <c r="V11" i="4"/>
  <c r="V12" i="4"/>
  <c r="V13" i="4"/>
  <c r="V14" i="4"/>
  <c r="V15" i="4"/>
  <c r="V16" i="4"/>
  <c r="V17" i="4"/>
  <c r="V7" i="4"/>
  <c r="U7" i="4"/>
  <c r="Q7" i="4"/>
  <c r="H23" i="4"/>
  <c r="H25" i="4" s="1"/>
  <c r="H26" i="4" s="1"/>
  <c r="H21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<sst xmlns="http://schemas.openxmlformats.org/spreadsheetml/2006/main" count="28" uniqueCount="25">
  <si>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</si>
  <si>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</si>
  <si>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</si>
  <si>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</si>
  <si>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</si>
  <si>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</si>
  <si>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</si>
  <si>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</si>
  <si>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</si>
  <si>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</si>
  <si>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</si>
  <si>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</si>
  <si>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</si>
  <si>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1203, 12th Floor, Shelton Elite, 12 Gulmohar Cross Road, JVPD , Vile Parle West,</t>
  </si>
  <si>
    <t>ca</t>
  </si>
  <si>
    <t>bal, drt tar</t>
  </si>
  <si>
    <t>3 mechanical parking</t>
  </si>
  <si>
    <t>rate</t>
  </si>
  <si>
    <t>fmv</t>
  </si>
  <si>
    <t>cost sheet  - 8,74,97,550</t>
  </si>
  <si>
    <t>08.01.25</t>
  </si>
  <si>
    <t>Draft  - 8,33,31,000</t>
  </si>
  <si>
    <t>parking</t>
  </si>
  <si>
    <t>58000/-</t>
  </si>
  <si>
    <t>3.45 to 3.55 cr - 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</si>
</sst>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342900</xdr:colOff>
      <xdr:row>20</xdr:row>
      <xdr:rowOff>28575</xdr:rowOff>
    </xdr:from>
    <xdr:to>
      <xdr:col>22</xdr:col>
      <xdr:colOff>200684</xdr:colOff>
      <xdr:row>28</xdr:row>
      <xdr:rowOff>162156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712E5-6F62-4109-BAFB-1DE4D3DD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4410075"/>
          <a:ext cx="4725059" cy="16575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12F2F1-BDEF-4B82-85DA-B2E5B119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82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10</xdr:col>
      <xdr:colOff>1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27944-2ED8-4681-9490-EE6263118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0500"/>
          <a:ext cx="6096000" cy="989647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171451</xdr:colOff>
      <xdr:row>0</xdr:row>
      <xdr:rowOff>0</xdr:rowOff>
    </xdr:from>
    <xdr:to>
      <xdr:col>18</xdr:col>
      <xdr:colOff>571501</xdr:colOff>
      <xdr:row>47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7794F-9312-43A1-8C70-76B7501C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7451" y="0"/>
          <a:ext cx="5276850" cy="8953500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</xdr:colOff>
      <xdr:row>0</xdr:row>
      <xdr:rowOff>0</xdr:rowOff>
    </xdr:from>
    <xdr:to>
      <xdr:col>29</xdr:col>
      <xdr:colOff>200025</xdr:colOff>
      <xdr:row>30</xdr:row>
      <xdr:rowOff>99369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74A4CA-DC2E-461C-9072-49BCAF71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96700" y="0"/>
          <a:ext cx="6181725" cy="581436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52</xdr:row>
      <xdr:rowOff>47625</xdr:rowOff>
    </xdr:from>
    <xdr:to>
      <xdr:col>24</xdr:col>
      <xdr:colOff>87682</xdr:colOff>
      <xdr:row>92</xdr:row>
      <xdr:rowOff>20110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F4123C-1669-4426-A300-438B36F3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" y="9953625"/>
          <a:ext cx="14022757" cy="7592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24</xdr:col>
      <xdr:colOff>402063</xdr:colOff>
      <xdr:row>134</xdr:row>
      <xdr:rowOff>48642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384EDA4-DCD9-42C6-9EF3-7A0E21E52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8288000"/>
          <a:ext cx="14422863" cy="72876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24</xdr:col>
      <xdr:colOff>49589</xdr:colOff>
      <xdr:row>169</xdr:row>
      <xdr:rowOff>39009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DF64DF-7BF1-4171-91C3-03AA4F56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5717500"/>
          <a:ext cx="14070389" cy="6516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24</xdr:col>
      <xdr:colOff>21010</xdr:colOff>
      <xdr:row>210</xdr:row>
      <xdr:rowOff>105853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5A030F-8D14-4FA1-9901-BFD14296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32385000"/>
          <a:ext cx="14041810" cy="772585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212</xdr:row>
      <xdr:rowOff>38100</xdr:rowOff>
    </xdr:from>
    <xdr:to>
      <xdr:col>10</xdr:col>
      <xdr:colOff>362810</xdr:colOff>
      <xdr:row>255</xdr:row>
      <xdr:rowOff>134507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246B4A1-A331-4317-A7E4-0F896733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5275" y="40424100"/>
          <a:ext cx="6163535" cy="8287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35D40-B0DC-4557-9712-2706CCFD1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E56DD-1246-4755-BD12-EAD08732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4A61FF-2F8D-46B3-8401-2B825257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706FCF-78F6-45B3-BECB-5ABEC45F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29F7C2-2027-4FDB-A50E-08B64C51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8E77C-E7E2-48B5-9EA9-ED358582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96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F903C-04AC-4352-91B7-30F4ACB0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0CD22-D787-4C85-95D6-7755D9DCA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1773</v>
      </c>
      <c r="C2" s="4">
        <f>B2*1.2</f>
        <v>2127.6</v>
      </c>
      <c r="D2" s="4">
        <f t="shared" ref="D2:D13" si="2">C2*1.2</f>
        <v>2553.12</v>
      </c>
      <c r="E2" s="5">
        <f t="shared" ref="E2:E13" si="3">R2</f>
        <v>93900000</v>
      </c>
      <c r="F2" s="15">
        <f t="shared" ref="F2:F13" si="4">ROUND((E2/B2),0)</f>
        <v>52961</v>
      </c>
      <c r="G2" s="10">
        <f t="shared" ref="G2:G13" si="5">ROUND((E2/C2),0)</f>
        <v>44134</v>
      </c>
      <c r="H2" s="10">
        <f t="shared" ref="H2:H13" si="6">ROUND((E2/D2),0)</f>
        <v>36779</v>
      </c>
      <c r="I2" s="4" t="e">
        <f>#REF!</f>
        <v>#REF!</v>
      </c>
      <c r="J2" s="4">
        <f t="shared" ref="J2:J13" si="7">S2</f>
        <v>8</v>
      </c>
      <c r="O2">
        <v>0</v>
      </c>
      <c r="P2">
        <f t="shared" ref="P2:P12" si="8">O2/1.2</f>
        <v>0</v>
      </c>
      <c r="Q2">
        <v>1773</v>
      </c>
      <c r="R2" s="2">
        <v>93900000</v>
      </c>
      <c r="S2" s="8">
        <v>8</v>
      </c>
      <c r="T2" s="8"/>
    </row>
    <row r="3" spans="1:22" x14ac:dyDescent="0.25">
      <c r="A3" s="4">
        <f t="shared" si="0"/>
        <v>0</v>
      </c>
      <c r="B3" s="4">
        <f t="shared" si="1"/>
        <v>1773</v>
      </c>
      <c r="C3" s="4">
        <f t="shared" ref="C3:C15" si="9">B3*1.2</f>
        <v>2127.6</v>
      </c>
      <c r="D3" s="4">
        <f t="shared" si="2"/>
        <v>2553.12</v>
      </c>
      <c r="E3" s="16">
        <f t="shared" si="3"/>
        <v>95000000</v>
      </c>
      <c r="F3" s="15">
        <f t="shared" si="4"/>
        <v>53582</v>
      </c>
      <c r="G3" s="10">
        <f t="shared" si="5"/>
        <v>44651</v>
      </c>
      <c r="H3" s="10">
        <f t="shared" si="6"/>
        <v>37209</v>
      </c>
      <c r="I3" s="4" t="e">
        <f>#REF!</f>
        <v>#REF!</v>
      </c>
      <c r="J3" s="4">
        <f t="shared" si="7"/>
        <v>10</v>
      </c>
      <c r="O3">
        <v>0</v>
      </c>
      <c r="P3">
        <f t="shared" si="8"/>
        <v>0</v>
      </c>
      <c r="Q3">
        <v>1773</v>
      </c>
      <c r="R3" s="2">
        <v>95000000</v>
      </c>
      <c r="S3" s="8">
        <v>10</v>
      </c>
      <c r="T3" s="8"/>
    </row>
    <row r="4" spans="1:22" x14ac:dyDescent="0.25">
      <c r="A4" s="4">
        <f t="shared" si="0"/>
        <v>0</v>
      </c>
      <c r="B4" s="4">
        <f t="shared" si="1"/>
        <v>1128</v>
      </c>
      <c r="C4" s="4">
        <f t="shared" si="9"/>
        <v>1353.6</v>
      </c>
      <c r="D4" s="4">
        <f t="shared" si="2"/>
        <v>1624.32</v>
      </c>
      <c r="E4" s="16">
        <f t="shared" si="3"/>
        <v>76000000</v>
      </c>
      <c r="F4" s="10">
        <f t="shared" si="4"/>
        <v>67376</v>
      </c>
      <c r="G4" s="10">
        <f t="shared" si="5"/>
        <v>56147</v>
      </c>
      <c r="H4" s="10">
        <f t="shared" si="6"/>
        <v>46789</v>
      </c>
      <c r="I4" s="4" t="e">
        <f>#REF!</f>
        <v>#REF!</v>
      </c>
      <c r="J4" s="4">
        <f t="shared" si="7"/>
        <v>16</v>
      </c>
      <c r="O4">
        <v>0</v>
      </c>
      <c r="P4">
        <f t="shared" si="8"/>
        <v>0</v>
      </c>
      <c r="Q4">
        <v>1128</v>
      </c>
      <c r="R4" s="2">
        <v>76000000</v>
      </c>
      <c r="S4" s="8">
        <v>16</v>
      </c>
      <c r="T4" s="8"/>
    </row>
    <row r="5" spans="1:22" x14ac:dyDescent="0.25">
      <c r="A5" s="4">
        <f t="shared" si="0"/>
        <v>0</v>
      </c>
      <c r="B5" s="4">
        <f t="shared" si="1"/>
        <v>1356</v>
      </c>
      <c r="C5" s="4">
        <f t="shared" si="9"/>
        <v>1627.2</v>
      </c>
      <c r="D5" s="4">
        <f t="shared" si="2"/>
        <v>1952.6399999999999</v>
      </c>
      <c r="E5" s="16">
        <f t="shared" si="3"/>
        <v>76700000</v>
      </c>
      <c r="F5" s="10">
        <f t="shared" si="4"/>
        <v>56563</v>
      </c>
      <c r="G5" s="10">
        <f t="shared" si="5"/>
        <v>47136</v>
      </c>
      <c r="H5" s="10">
        <f t="shared" si="6"/>
        <v>39280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1356</v>
      </c>
      <c r="R5" s="2">
        <v>76700000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1773</v>
      </c>
      <c r="C6" s="4">
        <f t="shared" si="9"/>
        <v>2127.6</v>
      </c>
      <c r="D6" s="4">
        <f t="shared" si="2"/>
        <v>2553.12</v>
      </c>
      <c r="E6" s="16">
        <f t="shared" si="3"/>
        <v>99900000</v>
      </c>
      <c r="F6" s="10">
        <f t="shared" si="4"/>
        <v>56345</v>
      </c>
      <c r="G6" s="10">
        <f t="shared" si="5"/>
        <v>46954</v>
      </c>
      <c r="H6" s="10">
        <f t="shared" si="6"/>
        <v>39129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1773</v>
      </c>
      <c r="R6" s="2">
        <v>99900000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1128</v>
      </c>
      <c r="C7" s="4">
        <f t="shared" si="9"/>
        <v>1353.6</v>
      </c>
      <c r="D7" s="4">
        <f t="shared" si="2"/>
        <v>1624.32</v>
      </c>
      <c r="E7" s="16">
        <f t="shared" si="3"/>
        <v>50760000</v>
      </c>
      <c r="F7" s="15">
        <f t="shared" si="4"/>
        <v>45000</v>
      </c>
      <c r="G7" s="10">
        <f t="shared" si="5"/>
        <v>37500</v>
      </c>
      <c r="H7" s="10">
        <f t="shared" si="6"/>
        <v>31250</v>
      </c>
      <c r="I7" s="4" t="e">
        <f>#REF!</f>
        <v>#REF!</v>
      </c>
      <c r="J7" s="4">
        <f t="shared" si="7"/>
        <v>7</v>
      </c>
      <c r="O7">
        <v>0</v>
      </c>
      <c r="P7">
        <f t="shared" si="8"/>
        <v>0</v>
      </c>
      <c r="Q7">
        <f>1089+39</f>
        <v>1128</v>
      </c>
      <c r="R7" s="2">
        <v>50760000</v>
      </c>
      <c r="S7" s="8">
        <v>7</v>
      </c>
      <c r="T7" s="8" t="s">
        <v>20</v>
      </c>
      <c r="U7" s="2">
        <f>R7+3045600+30000</f>
        <v>53835600</v>
      </c>
      <c r="V7">
        <f>U7/Q7</f>
        <v>47726.595744680853</v>
      </c>
    </row>
    <row r="8" spans="1:22" x14ac:dyDescent="0.25">
      <c r="A8" s="4">
        <f t="shared" si="0"/>
        <v>0</v>
      </c>
      <c r="B8" s="4">
        <f t="shared" si="1"/>
        <v>1080</v>
      </c>
      <c r="C8" s="4">
        <f t="shared" si="9"/>
        <v>1296</v>
      </c>
      <c r="D8" s="4">
        <f t="shared" si="2"/>
        <v>1555.2</v>
      </c>
      <c r="E8" s="16">
        <f t="shared" si="3"/>
        <v>72000000</v>
      </c>
      <c r="F8" s="10">
        <f t="shared" si="4"/>
        <v>66667</v>
      </c>
      <c r="G8" s="10">
        <f t="shared" si="5"/>
        <v>55556</v>
      </c>
      <c r="H8" s="10">
        <f t="shared" si="6"/>
        <v>46296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1080</v>
      </c>
      <c r="R8" s="2">
        <v>72000000</v>
      </c>
      <c r="S8" s="8"/>
      <c r="T8" s="8"/>
      <c r="V8">
        <f t="shared" ref="V8:V17" si="10">U8/Q8</f>
        <v>0</v>
      </c>
    </row>
    <row r="9" spans="1:22" x14ac:dyDescent="0.25">
      <c r="A9" s="4">
        <f t="shared" si="0"/>
        <v>0</v>
      </c>
      <c r="B9" s="4">
        <f t="shared" si="1"/>
        <v>1242.0579599999999</v>
      </c>
      <c r="C9" s="4">
        <f t="shared" si="9"/>
        <v>1490.4695519999998</v>
      </c>
      <c r="D9" s="4">
        <f t="shared" si="2"/>
        <v>1788.5634623999997</v>
      </c>
      <c r="E9" s="16">
        <f t="shared" si="3"/>
        <v>62600302</v>
      </c>
      <c r="F9" s="15">
        <f t="shared" si="4"/>
        <v>50400</v>
      </c>
      <c r="G9" s="10">
        <f t="shared" si="5"/>
        <v>42000</v>
      </c>
      <c r="H9" s="10">
        <f t="shared" si="6"/>
        <v>35000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115.39*10.764</f>
        <v>1242.0579599999999</v>
      </c>
      <c r="R9" s="2">
        <f>59028302+3542000+30000</f>
        <v>62600302</v>
      </c>
      <c r="S9" s="8"/>
      <c r="T9" s="8"/>
      <c r="V9">
        <f t="shared" si="10"/>
        <v>0</v>
      </c>
    </row>
    <row r="10" spans="1:22" x14ac:dyDescent="0.25">
      <c r="A10" s="4">
        <f t="shared" si="0"/>
        <v>0</v>
      </c>
      <c r="B10" s="4">
        <f t="shared" si="1"/>
        <v>1241.73504</v>
      </c>
      <c r="C10" s="4">
        <f t="shared" si="9"/>
        <v>1490.082048</v>
      </c>
      <c r="D10" s="4">
        <f t="shared" si="2"/>
        <v>1788.0984575999998</v>
      </c>
      <c r="E10" s="16">
        <f t="shared" si="3"/>
        <v>64416853</v>
      </c>
      <c r="F10" s="15">
        <f t="shared" si="4"/>
        <v>51876</v>
      </c>
      <c r="G10" s="10">
        <f t="shared" si="5"/>
        <v>43230</v>
      </c>
      <c r="H10" s="10">
        <f t="shared" si="6"/>
        <v>36025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115.36*10.764</f>
        <v>1241.73504</v>
      </c>
      <c r="R10" s="2">
        <f>61320753+3066100+30000</f>
        <v>64416853</v>
      </c>
      <c r="S10" s="8"/>
      <c r="T10" s="8"/>
      <c r="V10">
        <f t="shared" si="10"/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  <c r="V11" t="e">
        <f t="shared" si="10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V12" t="e">
        <f t="shared" si="10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V13" t="e">
        <f t="shared" si="10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V14" t="e">
        <f t="shared" si="10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V15" t="e">
        <f t="shared" si="10"/>
        <v>#DIV/0!</v>
      </c>
    </row>
    <row r="16" spans="1:22" x14ac:dyDescent="0.25">
      <c r="V16" t="e">
        <f t="shared" si="10"/>
        <v>#DIV/0!</v>
      </c>
    </row>
    <row r="17" spans="6:24" x14ac:dyDescent="0.25">
      <c r="F17" s="7" t="s">
        <v>13</v>
      </c>
      <c r="V17" t="e">
        <f t="shared" si="10"/>
        <v>#DIV/0!</v>
      </c>
    </row>
    <row r="19" spans="6:24" x14ac:dyDescent="0.25">
      <c r="G19" t="s">
        <v>14</v>
      </c>
      <c r="H19">
        <v>1625</v>
      </c>
      <c r="I19" t="s">
        <v>16</v>
      </c>
    </row>
    <row r="20" spans="6:24" x14ac:dyDescent="0.25">
      <c r="G20" t="s">
        <v>15</v>
      </c>
      <c r="H20">
        <v>148</v>
      </c>
    </row>
    <row r="21" spans="6:24" x14ac:dyDescent="0.25">
      <c r="H21">
        <f>H20+H19</f>
        <v>1773</v>
      </c>
      <c r="I21">
        <f>H21*1.1</f>
        <v>1950.3000000000002</v>
      </c>
      <c r="S21" s="6"/>
    </row>
    <row r="22" spans="6:24" x14ac:dyDescent="0.25">
      <c r="G22" s="6" t="s">
        <v>17</v>
      </c>
      <c r="H22" s="6">
        <v>51200</v>
      </c>
    </row>
    <row r="23" spans="6:24" x14ac:dyDescent="0.25">
      <c r="G23" t="s">
        <v>18</v>
      </c>
      <c r="H23">
        <f>H22*H21</f>
        <v>90777600</v>
      </c>
    </row>
    <row r="24" spans="6:24" x14ac:dyDescent="0.25">
      <c r="G24" t="s">
        <v>22</v>
      </c>
      <c r="H24">
        <f>3*500000</f>
        <v>1500000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>
        <f>H24+H23</f>
        <v>92277600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>
        <f>H25*95%</f>
        <v>87663720</v>
      </c>
      <c r="J26">
        <f>180*1773</f>
        <v>319140</v>
      </c>
      <c r="P26" s="11"/>
      <c r="Q26" s="14"/>
      <c r="R26" s="14"/>
      <c r="T26" s="14"/>
      <c r="U26" s="14"/>
      <c r="V26" s="11"/>
      <c r="W26" s="11"/>
      <c r="X26" s="11"/>
    </row>
    <row r="27" spans="6:24" x14ac:dyDescent="0.25">
      <c r="I27" t="s">
        <v>23</v>
      </c>
      <c r="P27" s="11"/>
      <c r="Q27" s="14"/>
      <c r="R27" s="14"/>
      <c r="T27" s="14"/>
      <c r="U27" s="14"/>
      <c r="V27" s="11"/>
      <c r="W27" s="11"/>
      <c r="X27" s="11"/>
    </row>
    <row r="28" spans="6:24" x14ac:dyDescent="0.25">
      <c r="G28" t="s">
        <v>19</v>
      </c>
      <c r="P28" s="11"/>
      <c r="Q28" s="11"/>
      <c r="R28" s="11"/>
      <c r="T28" s="11"/>
      <c r="U28" s="11"/>
      <c r="V28" s="11"/>
      <c r="W28" s="11"/>
      <c r="X28" s="11"/>
    </row>
    <row r="29" spans="6:24" x14ac:dyDescent="0.25">
      <c r="G29" t="s">
        <v>21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I30" s="15" t="s">
        <v>24</v>
      </c>
      <c r="J30" s="11"/>
      <c r="P30" s="11"/>
      <c r="Q30" s="11"/>
      <c r="R30" s="12"/>
      <c r="T30" s="12"/>
      <c r="U30" s="12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28" sqref="P2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Rent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2025-01-27T09:58:14Z</dcterms:modified>
</cp:coreProperties>
</file>