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B921F96C-3D5D-45EE-98F0-1C9163654ACD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2" l="1"/>
  <c r="E10" i="2"/>
  <c r="F24" i="2"/>
  <c r="C7" i="2"/>
  <c r="K42" i="2"/>
  <c r="F41" i="2"/>
  <c r="C42" i="2"/>
  <c r="C16" i="2"/>
  <c r="I32" i="2"/>
  <c r="E35" i="2"/>
  <c r="E34" i="2"/>
  <c r="C34" i="2"/>
  <c r="E32" i="2"/>
  <c r="E16" i="2"/>
  <c r="F10" i="2"/>
  <c r="H10" i="2" s="1"/>
  <c r="I10" i="2" s="1"/>
  <c r="I25" i="2"/>
  <c r="M5" i="2"/>
  <c r="H20" i="2"/>
  <c r="M19" i="2"/>
  <c r="M18" i="2"/>
  <c r="L19" i="2" l="1"/>
  <c r="F8" i="2"/>
  <c r="H17" i="2"/>
  <c r="J17" i="2" l="1"/>
  <c r="H18" i="2"/>
  <c r="C5" i="2"/>
  <c r="C6" i="2" s="1"/>
  <c r="E6" i="2"/>
  <c r="M6" i="2" l="1"/>
  <c r="K4" i="2"/>
  <c r="K6" i="2" s="1"/>
  <c r="G5" i="2"/>
  <c r="M7" i="2" l="1"/>
  <c r="M8" i="2" s="1"/>
  <c r="M9" i="2" s="1"/>
  <c r="C10" i="2"/>
  <c r="C11" i="2" s="1"/>
  <c r="C12" i="2" s="1"/>
  <c r="C14" i="2" s="1"/>
  <c r="C19" i="2" s="1"/>
  <c r="C28" i="1"/>
  <c r="C25" i="1"/>
  <c r="C24" i="1"/>
  <c r="C23" i="1"/>
  <c r="C22" i="1"/>
  <c r="C21" i="1"/>
  <c r="G20" i="1"/>
  <c r="F20" i="1"/>
  <c r="C20" i="1"/>
  <c r="C19" i="1"/>
  <c r="C18" i="1"/>
  <c r="C26" i="1" s="1"/>
  <c r="A16" i="1"/>
  <c r="A12" i="1"/>
  <c r="B6" i="1"/>
  <c r="D4" i="1"/>
  <c r="D5" i="1" s="1"/>
  <c r="D19" i="2" l="1"/>
  <c r="E19" i="2"/>
  <c r="C21" i="2"/>
  <c r="C23" i="2"/>
  <c r="C22" i="2"/>
</calcChain>
</file>

<file path=xl/sharedStrings.xml><?xml version="1.0" encoding="utf-8"?>
<sst xmlns="http://schemas.openxmlformats.org/spreadsheetml/2006/main" count="30" uniqueCount="27">
  <si>
    <t>Carpet</t>
  </si>
  <si>
    <t>BU</t>
  </si>
  <si>
    <t>DB</t>
  </si>
  <si>
    <t>COSMOS DEPRECIATION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</si>
  <si>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</si>
  <si>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</si>
  <si>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</si>
  <si>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</si>
  <si>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</si>
  <si>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</si>
  <si>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</si>
  <si>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</si>
  <si>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</si>
  <si>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(BU area * Rate)</t>
  </si>
  <si>
    <t>Depreciated Fair Market Value</t>
  </si>
  <si>
    <t>Realisable</t>
  </si>
  <si>
    <t xml:space="preserve">Distress </t>
  </si>
  <si>
    <t>Rental</t>
  </si>
  <si>
    <t>Built up Area</t>
  </si>
  <si>
    <t>Cons. Rate</t>
  </si>
  <si>
    <t>Cons. Year</t>
  </si>
  <si>
    <t>RR Rate</t>
  </si>
  <si>
    <t>Measurement</t>
  </si>
  <si>
    <t xml:space="preserve"> </t>
  </si>
  <si>
    <t>Online</t>
  </si>
  <si>
    <t>As per Approved Plan</t>
  </si>
  <si>
    <t>Page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</si>
</sst>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5" fillId="3" borderId="0" xfId="0" applyFont="1" applyFill="1"/>
    <xf numFmtId="0" fontId="2" fillId="3" borderId="0" xfId="0" applyFont="1" applyFill="1"/>
    <xf numFmtId="10" fontId="0" fillId="0" borderId="0" xfId="0" applyNumberFormat="1"/>
    <xf numFmtId="43" fontId="0" fillId="3" borderId="0" xfId="1" applyFont="1" applyFill="1"/>
    <xf numFmtId="0" fontId="0" fillId="3" borderId="0" xfId="0" applyFill="1" applyAlignment="1">
      <alignment wrapText="1"/>
    </xf>
    <xf numFmtId="43" fontId="3" fillId="2" borderId="0" xfId="1" applyFont="1" applyFill="1"/>
    <xf numFmtId="2" fontId="0" fillId="0" borderId="0" xfId="0" applyNumberFormat="1"/>
    <xf numFmtId="43" fontId="0" fillId="0" borderId="0" xfId="0" applyNumberFormat="1"/>
    <xf numFmtId="0" fontId="0" fillId="0" borderId="0" xfId="0" applyBorder="1"/>
    <xf numFmtId="0" fontId="2" fillId="0" borderId="0" xfId="0" applyFont="1"/>
    <xf numFmtId="0" fontId="4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8"/>
  <sheetViews>
    <sheetView topLeftCell="A4" workbookViewId="0">
      <selection activeCell="H26" sqref="H26"/>
    </sheetView>
  </sheetViews>
  <sheetFormatPr defaultRowHeight="15" x14ac:dyDescent="0.25"/>
  <sheetData>
    <row r="3" spans="1:4" x14ac:dyDescent="0.25">
      <c r="A3" t="s">
        <v>0</v>
      </c>
      <c r="B3">
        <v>564</v>
      </c>
      <c r="D3">
        <v>564</v>
      </c>
    </row>
    <row r="4" spans="1:4" x14ac:dyDescent="0.25">
      <c r="D4">
        <f>D3*1.2</f>
        <v>676.8</v>
      </c>
    </row>
    <row r="5" spans="1:4" x14ac:dyDescent="0.25">
      <c r="A5" t="s">
        <v>1</v>
      </c>
      <c r="B5">
        <v>62.89</v>
      </c>
      <c r="D5">
        <f>D4*1.2</f>
        <v>812.16</v>
      </c>
    </row>
    <row r="6" spans="1:4" x14ac:dyDescent="0.25">
      <c r="B6">
        <f>B5*10.764</f>
        <v>676.94795999999997</v>
      </c>
      <c r="D6" s="1">
        <v>813</v>
      </c>
    </row>
    <row r="11" spans="1:4" x14ac:dyDescent="0.25">
      <c r="A11">
        <v>79900</v>
      </c>
    </row>
    <row r="12" spans="1:4" x14ac:dyDescent="0.25">
      <c r="A12">
        <f>A11/10.764</f>
        <v>7422.8911185432926</v>
      </c>
    </row>
    <row r="15" spans="1:4" x14ac:dyDescent="0.25">
      <c r="A15">
        <v>24200</v>
      </c>
    </row>
    <row r="16" spans="1:4" x14ac:dyDescent="0.25">
      <c r="A16">
        <f>A15/10.764</f>
        <v>2248.2348569305091</v>
      </c>
    </row>
    <row r="18" spans="1:7" x14ac:dyDescent="0.25">
      <c r="A18">
        <v>9.9</v>
      </c>
      <c r="B18">
        <v>14.1</v>
      </c>
      <c r="C18">
        <f>B18*A18</f>
        <v>139.59</v>
      </c>
      <c r="E18" t="s">
        <v>0</v>
      </c>
      <c r="F18">
        <v>567.6</v>
      </c>
      <c r="G18">
        <v>568</v>
      </c>
    </row>
    <row r="19" spans="1:7" x14ac:dyDescent="0.25">
      <c r="A19">
        <v>9.25</v>
      </c>
      <c r="B19">
        <v>2.8</v>
      </c>
      <c r="C19">
        <f t="shared" ref="C19:C28" si="0">B19*A19</f>
        <v>25.9</v>
      </c>
      <c r="E19" t="s">
        <v>2</v>
      </c>
      <c r="F19">
        <v>14.4</v>
      </c>
      <c r="G19">
        <v>14</v>
      </c>
    </row>
    <row r="20" spans="1:7" x14ac:dyDescent="0.25">
      <c r="A20">
        <v>6</v>
      </c>
      <c r="B20">
        <v>10</v>
      </c>
      <c r="C20">
        <f t="shared" si="0"/>
        <v>60</v>
      </c>
      <c r="F20">
        <f>SUM(F18:F19)</f>
        <v>582</v>
      </c>
      <c r="G20" s="1">
        <f>SUM(G18:G19)</f>
        <v>582</v>
      </c>
    </row>
    <row r="21" spans="1:7" x14ac:dyDescent="0.25">
      <c r="A21">
        <v>11.1</v>
      </c>
      <c r="B21">
        <v>9.9</v>
      </c>
      <c r="C21">
        <f t="shared" si="0"/>
        <v>109.89</v>
      </c>
    </row>
    <row r="22" spans="1:7" x14ac:dyDescent="0.25">
      <c r="A22">
        <v>6</v>
      </c>
      <c r="B22">
        <v>4.5</v>
      </c>
      <c r="C22">
        <f t="shared" si="0"/>
        <v>27</v>
      </c>
    </row>
    <row r="23" spans="1:7" x14ac:dyDescent="0.25">
      <c r="A23">
        <v>13</v>
      </c>
      <c r="B23">
        <v>2.9</v>
      </c>
      <c r="C23">
        <f t="shared" si="0"/>
        <v>37.699999999999996</v>
      </c>
    </row>
    <row r="24" spans="1:7" x14ac:dyDescent="0.25">
      <c r="A24">
        <v>9.8000000000000007</v>
      </c>
      <c r="B24">
        <v>6.9</v>
      </c>
      <c r="C24">
        <f t="shared" si="0"/>
        <v>67.62</v>
      </c>
    </row>
    <row r="25" spans="1:7" x14ac:dyDescent="0.25">
      <c r="A25">
        <v>9</v>
      </c>
      <c r="B25">
        <v>11.1</v>
      </c>
      <c r="C25">
        <f t="shared" si="0"/>
        <v>99.899999999999991</v>
      </c>
    </row>
    <row r="26" spans="1:7" x14ac:dyDescent="0.25">
      <c r="C26" s="1">
        <f>SUM(C18:C25)</f>
        <v>567.6</v>
      </c>
    </row>
    <row r="28" spans="1:7" x14ac:dyDescent="0.25">
      <c r="A28">
        <v>4.8</v>
      </c>
      <c r="B28">
        <v>3</v>
      </c>
      <c r="C28">
        <f t="shared" si="0"/>
        <v>14.399999999999999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tabSelected="1" workbookViewId="0">
      <selection activeCell="D19" sqref="D19"/>
    </sheetView>
  </sheetViews>
  <sheetFormatPr defaultRowHeight="15" x14ac:dyDescent="0.25"/>
  <cols>
    <col min="1" max="1" width="22.7109375" bestFit="1" customWidth="1"/>
    <col min="3" max="3" width="14.28515625" bestFit="1" customWidth="1"/>
    <col min="4" max="6" width="10" bestFit="1" customWidth="1"/>
  </cols>
  <sheetData>
    <row r="1" spans="1:15" x14ac:dyDescent="0.25">
      <c r="A1" s="13" t="s">
        <v>3</v>
      </c>
      <c r="B1" s="13"/>
      <c r="C1" s="13"/>
    </row>
    <row r="2" spans="1:15" x14ac:dyDescent="0.25">
      <c r="A2" s="2"/>
      <c r="B2" s="2"/>
      <c r="C2" s="2"/>
    </row>
    <row r="3" spans="1:15" x14ac:dyDescent="0.25">
      <c r="A3" s="2" t="s">
        <v>4</v>
      </c>
      <c r="B3" s="2"/>
      <c r="C3" s="2">
        <v>2020</v>
      </c>
      <c r="E3" t="s">
        <v>18</v>
      </c>
      <c r="G3" t="s">
        <v>19</v>
      </c>
      <c r="I3" t="s">
        <v>20</v>
      </c>
      <c r="M3" t="s">
        <v>21</v>
      </c>
      <c r="O3" t="s">
        <v>22</v>
      </c>
    </row>
    <row r="4" spans="1:15" x14ac:dyDescent="0.25">
      <c r="A4" s="2" t="s">
        <v>5</v>
      </c>
      <c r="B4" s="2"/>
      <c r="C4" s="2">
        <v>1994</v>
      </c>
      <c r="E4">
        <v>431</v>
      </c>
      <c r="G4">
        <v>27500</v>
      </c>
      <c r="I4">
        <v>1994</v>
      </c>
      <c r="J4">
        <v>2019</v>
      </c>
      <c r="K4">
        <f>J4-I4</f>
        <v>25</v>
      </c>
      <c r="M4" s="11">
        <v>95000</v>
      </c>
    </row>
    <row r="5" spans="1:15" x14ac:dyDescent="0.25">
      <c r="A5" s="2" t="s">
        <v>6</v>
      </c>
      <c r="B5" s="2"/>
      <c r="C5" s="2">
        <f>C3-C4</f>
        <v>26</v>
      </c>
      <c r="E5">
        <v>2000</v>
      </c>
      <c r="G5" s="9">
        <f>G4/10.764</f>
        <v>2554.8123374210331</v>
      </c>
      <c r="I5" s="1"/>
      <c r="K5">
        <v>60</v>
      </c>
      <c r="M5" s="11">
        <f>1500*70%</f>
        <v>1050</v>
      </c>
    </row>
    <row r="6" spans="1:15" x14ac:dyDescent="0.25">
      <c r="A6" s="2"/>
      <c r="B6" s="2"/>
      <c r="C6" s="2">
        <f>C5-60</f>
        <v>-34</v>
      </c>
      <c r="E6">
        <f>E5*E4</f>
        <v>862000</v>
      </c>
      <c r="K6">
        <f>K4-K5</f>
        <v>-35</v>
      </c>
      <c r="M6" s="11">
        <f>M4/10.764</f>
        <v>8825.7153474544775</v>
      </c>
    </row>
    <row r="7" spans="1:15" x14ac:dyDescent="0.25">
      <c r="A7" s="2" t="s">
        <v>7</v>
      </c>
      <c r="B7" s="2"/>
      <c r="C7" s="2">
        <f>431*2000</f>
        <v>862000</v>
      </c>
      <c r="M7" s="11">
        <f>M6-1500</f>
        <v>7325.7153474544775</v>
      </c>
    </row>
    <row r="8" spans="1:15" x14ac:dyDescent="0.25">
      <c r="A8" s="2" t="s">
        <v>8</v>
      </c>
      <c r="B8" s="2"/>
      <c r="C8" s="2"/>
      <c r="E8">
        <v>269</v>
      </c>
      <c r="F8">
        <f>E8/1.2</f>
        <v>224.16666666666669</v>
      </c>
      <c r="M8" s="11">
        <f>M7+M5</f>
        <v>8375.7153474544775</v>
      </c>
    </row>
    <row r="9" spans="1:15" x14ac:dyDescent="0.25">
      <c r="A9" s="2"/>
      <c r="B9" s="2"/>
      <c r="C9" s="2"/>
      <c r="M9" s="11">
        <f>M8*10.764</f>
        <v>90156.2</v>
      </c>
    </row>
    <row r="10" spans="1:15" x14ac:dyDescent="0.25">
      <c r="A10" s="2" t="s">
        <v>9</v>
      </c>
      <c r="B10" s="2"/>
      <c r="C10" s="2">
        <f>100-10</f>
        <v>90</v>
      </c>
      <c r="E10">
        <f>40*10.764</f>
        <v>430.55999999999995</v>
      </c>
      <c r="F10">
        <f>E10/1.2</f>
        <v>358.79999999999995</v>
      </c>
      <c r="G10">
        <v>20000</v>
      </c>
      <c r="H10">
        <f>G10*F10</f>
        <v>7175999.9999999991</v>
      </c>
      <c r="I10">
        <f>H10/431</f>
        <v>16649.651972157772</v>
      </c>
    </row>
    <row r="11" spans="1:15" ht="16.5" x14ac:dyDescent="0.3">
      <c r="A11" s="3" t="s">
        <v>10</v>
      </c>
      <c r="B11" s="2"/>
      <c r="C11" s="4">
        <f>C10*26/60</f>
        <v>39</v>
      </c>
    </row>
    <row r="12" spans="1:15" x14ac:dyDescent="0.25">
      <c r="A12" s="2"/>
      <c r="B12" s="2"/>
      <c r="C12" s="5">
        <f>C11%</f>
        <v>0.39</v>
      </c>
    </row>
    <row r="13" spans="1:15" x14ac:dyDescent="0.25">
      <c r="A13" s="2"/>
      <c r="B13" s="2"/>
      <c r="C13" s="2"/>
    </row>
    <row r="14" spans="1:15" x14ac:dyDescent="0.25">
      <c r="A14" s="2" t="s">
        <v>11</v>
      </c>
      <c r="B14" s="2"/>
      <c r="C14" s="6">
        <f>ROUND((C7*C12),0)</f>
        <v>336180</v>
      </c>
      <c r="H14" s="1"/>
    </row>
    <row r="15" spans="1:15" x14ac:dyDescent="0.25">
      <c r="A15" s="2"/>
      <c r="B15" s="2"/>
      <c r="C15" s="2"/>
    </row>
    <row r="16" spans="1:15" x14ac:dyDescent="0.25">
      <c r="A16" s="2" t="s">
        <v>12</v>
      </c>
      <c r="B16" s="2"/>
      <c r="C16" s="6">
        <f>431*13500</f>
        <v>5818500</v>
      </c>
      <c r="E16">
        <f>430*13500</f>
        <v>5805000</v>
      </c>
      <c r="H16" t="s">
        <v>22</v>
      </c>
    </row>
    <row r="17" spans="1:13" x14ac:dyDescent="0.25">
      <c r="A17" s="2" t="s">
        <v>13</v>
      </c>
      <c r="B17" s="2"/>
      <c r="C17" s="2"/>
      <c r="H17">
        <f>101+22+65+44</f>
        <v>232</v>
      </c>
      <c r="I17">
        <v>178</v>
      </c>
      <c r="J17">
        <f>I17+H17</f>
        <v>410</v>
      </c>
      <c r="L17">
        <v>3800000</v>
      </c>
      <c r="M17">
        <v>4975000</v>
      </c>
    </row>
    <row r="18" spans="1:13" x14ac:dyDescent="0.25">
      <c r="A18" s="2"/>
      <c r="B18" s="2"/>
      <c r="C18" s="2"/>
      <c r="H18">
        <f>H17*1.2</f>
        <v>278.39999999999998</v>
      </c>
      <c r="L18">
        <f>40*10.764</f>
        <v>430.55999999999995</v>
      </c>
      <c r="M18">
        <f>30*10.764</f>
        <v>322.91999999999996</v>
      </c>
    </row>
    <row r="19" spans="1:13" ht="30" x14ac:dyDescent="0.25">
      <c r="A19" s="7" t="s">
        <v>14</v>
      </c>
      <c r="B19" s="2"/>
      <c r="C19" s="8">
        <f>C16-C14</f>
        <v>5482320</v>
      </c>
      <c r="D19" s="10">
        <f>C19/431</f>
        <v>12720</v>
      </c>
      <c r="E19" s="10">
        <f>C19*0.025/12</f>
        <v>11421.5</v>
      </c>
      <c r="F19" s="10"/>
      <c r="L19">
        <f>L17/L18</f>
        <v>8825.7153474544793</v>
      </c>
      <c r="M19">
        <f>M17/M18</f>
        <v>15406.292580205625</v>
      </c>
    </row>
    <row r="20" spans="1:13" x14ac:dyDescent="0.25">
      <c r="A20" s="2"/>
      <c r="B20" s="2"/>
      <c r="C20" s="6"/>
      <c r="H20">
        <f>232-44</f>
        <v>188</v>
      </c>
    </row>
    <row r="21" spans="1:13" x14ac:dyDescent="0.25">
      <c r="A21" s="2" t="s">
        <v>15</v>
      </c>
      <c r="B21" s="2"/>
      <c r="C21" s="6">
        <f>ROUND((C19*90%),0)</f>
        <v>4934088</v>
      </c>
    </row>
    <row r="22" spans="1:13" x14ac:dyDescent="0.25">
      <c r="A22" s="2" t="s">
        <v>16</v>
      </c>
      <c r="B22" s="2"/>
      <c r="C22" s="6">
        <f>ROUND((C19*80%),0)</f>
        <v>4385856</v>
      </c>
    </row>
    <row r="23" spans="1:13" x14ac:dyDescent="0.25">
      <c r="A23" s="2" t="s">
        <v>17</v>
      </c>
      <c r="B23" s="2"/>
      <c r="C23" s="6">
        <f>MROUND((C19*0.033/12),500)</f>
        <v>15000</v>
      </c>
    </row>
    <row r="24" spans="1:13" x14ac:dyDescent="0.25">
      <c r="F24">
        <f>269*13072</f>
        <v>3516368</v>
      </c>
    </row>
    <row r="25" spans="1:13" x14ac:dyDescent="0.25">
      <c r="I25">
        <f>30*10.764</f>
        <v>322.91999999999996</v>
      </c>
    </row>
    <row r="28" spans="1:13" x14ac:dyDescent="0.25">
      <c r="G28" t="s">
        <v>23</v>
      </c>
    </row>
    <row r="31" spans="1:13" x14ac:dyDescent="0.25">
      <c r="C31" t="s">
        <v>24</v>
      </c>
    </row>
    <row r="32" spans="1:13" x14ac:dyDescent="0.25">
      <c r="C32">
        <v>225</v>
      </c>
      <c r="D32">
        <v>3150000</v>
      </c>
      <c r="E32">
        <f>D32/C32</f>
        <v>14000</v>
      </c>
      <c r="H32">
        <v>216600</v>
      </c>
      <c r="I32">
        <f>H32/10.764</f>
        <v>20122.630992196209</v>
      </c>
    </row>
    <row r="34" spans="3:11" x14ac:dyDescent="0.25">
      <c r="C34">
        <f>25*10.764</f>
        <v>269.09999999999997</v>
      </c>
      <c r="D34">
        <v>3400000</v>
      </c>
      <c r="E34">
        <f>D34/C34</f>
        <v>12634.708286882202</v>
      </c>
    </row>
    <row r="35" spans="3:11" x14ac:dyDescent="0.25">
      <c r="C35">
        <v>437</v>
      </c>
      <c r="D35">
        <v>5500000</v>
      </c>
      <c r="E35">
        <f>D35/C35</f>
        <v>12585.812356979404</v>
      </c>
    </row>
    <row r="40" spans="3:11" x14ac:dyDescent="0.25">
      <c r="C40" t="s">
        <v>25</v>
      </c>
    </row>
    <row r="41" spans="3:11" x14ac:dyDescent="0.25">
      <c r="C41" t="s">
        <v>18</v>
      </c>
      <c r="F41">
        <f>38.19+1.49</f>
        <v>39.68</v>
      </c>
      <c r="K41">
        <v>410</v>
      </c>
    </row>
    <row r="42" spans="3:11" x14ac:dyDescent="0.25">
      <c r="C42">
        <f>40*10.764</f>
        <v>430.55999999999995</v>
      </c>
      <c r="K42">
        <f>K41-358</f>
        <v>52</v>
      </c>
    </row>
    <row r="43" spans="3:11" x14ac:dyDescent="0.25">
      <c r="C43">
        <v>431</v>
      </c>
    </row>
    <row r="49" spans="3:12" x14ac:dyDescent="0.25">
      <c r="C49" s="12" t="s">
        <v>26</v>
      </c>
      <c r="D49" s="12">
        <v>2</v>
      </c>
      <c r="E49" s="12">
        <v>3</v>
      </c>
      <c r="F49" s="12">
        <v>5</v>
      </c>
      <c r="G49" s="12">
        <v>6</v>
      </c>
      <c r="H49" s="12">
        <v>7</v>
      </c>
      <c r="I49" s="12">
        <v>8</v>
      </c>
      <c r="J49" s="12"/>
      <c r="K49" s="12"/>
      <c r="L49" s="1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2025-01-06T06:31:15Z</dcterms:modified>
</cp:coreProperties>
</file>