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Mumbai Main Branch\RDK Vivanta - Ghatkopar\"/>
    </mc:Choice>
  </mc:AlternateContent>
  <xr:revisionPtr revIDLastSave="0" documentId="13_ncr:1_{4BC3EE84-7802-49E0-BDB9-5CB1662BC11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DK Vivanta" sheetId="57" r:id="rId1"/>
    <sheet name="RDK Vivanta (Sale)" sheetId="86" r:id="rId2"/>
    <sheet name="RDK Vivanta (Rehab)" sheetId="87" r:id="rId3"/>
    <sheet name="RDK Vivanta (Soc Flat)" sheetId="88" r:id="rId4"/>
    <sheet name="Total" sheetId="79" r:id="rId5"/>
    <sheet name="Rera" sheetId="67" r:id="rId6"/>
    <sheet name="Typical Floor" sheetId="70" r:id="rId7"/>
    <sheet name="IGR" sheetId="80" r:id="rId8"/>
    <sheet name="RR" sheetId="81" r:id="rId9"/>
    <sheet name="Rates" sheetId="82" r:id="rId10"/>
    <sheet name="Sheet1" sheetId="85" r:id="rId11"/>
  </sheets>
  <definedNames>
    <definedName name="_xlnm._FilterDatabase" localSheetId="0" hidden="1">'RDK Vivanta'!$M$1:$M$58</definedName>
    <definedName name="_xlnm._FilterDatabase" localSheetId="2" hidden="1">'RDK Vivanta (Rehab)'!$D$2:$D$26</definedName>
    <definedName name="_xlnm._FilterDatabase" localSheetId="1" hidden="1">'RDK Vivanta (Sale)'!$D$1:$D$58</definedName>
    <definedName name="_xlnm._FilterDatabase" localSheetId="3" hidden="1">'RDK Vivanta (Soc Flat)'!$M$1:$M$5</definedName>
    <definedName name="_xlnm._FilterDatabase" localSheetId="5" hidden="1">Rera!$D$20:$D$26</definedName>
  </definedNames>
  <calcPr calcId="191029"/>
</workbook>
</file>

<file path=xl/calcChain.xml><?xml version="1.0" encoding="utf-8"?>
<calcChain xmlns="http://schemas.openxmlformats.org/spreadsheetml/2006/main">
  <c r="E5" i="79" l="1"/>
  <c r="F5" i="79"/>
  <c r="G5" i="79"/>
  <c r="H5" i="79"/>
  <c r="I5" i="79"/>
  <c r="F4" i="79"/>
  <c r="E4" i="79"/>
  <c r="F3" i="79"/>
  <c r="E3" i="79"/>
  <c r="I2" i="79"/>
  <c r="H2" i="79"/>
  <c r="G2" i="79"/>
  <c r="F2" i="79"/>
  <c r="E2" i="79"/>
  <c r="D5" i="79"/>
  <c r="D3" i="79"/>
  <c r="D2" i="79"/>
  <c r="E4" i="88"/>
  <c r="J3" i="88"/>
  <c r="F3" i="88"/>
  <c r="L3" i="88" s="1"/>
  <c r="K2" i="88"/>
  <c r="F2" i="88"/>
  <c r="L2" i="88" s="1"/>
  <c r="I3" i="88" l="1"/>
  <c r="K3" i="88" s="1"/>
  <c r="F4" i="88"/>
  <c r="J2" i="88"/>
  <c r="J4" i="88" s="1"/>
  <c r="H4" i="88"/>
  <c r="L4" i="88"/>
  <c r="I4" i="88" l="1"/>
  <c r="H39" i="86" l="1"/>
  <c r="E26" i="87"/>
  <c r="J25" i="87"/>
  <c r="I25" i="87"/>
  <c r="K25" i="87" s="1"/>
  <c r="F25" i="87"/>
  <c r="L25" i="87" s="1"/>
  <c r="J24" i="87"/>
  <c r="I24" i="87"/>
  <c r="K24" i="87" s="1"/>
  <c r="F24" i="87"/>
  <c r="L24" i="87" s="1"/>
  <c r="J23" i="87"/>
  <c r="I23" i="87"/>
  <c r="K23" i="87" s="1"/>
  <c r="F23" i="87"/>
  <c r="L23" i="87" s="1"/>
  <c r="J22" i="87"/>
  <c r="I22" i="87"/>
  <c r="K22" i="87" s="1"/>
  <c r="F22" i="87"/>
  <c r="L22" i="87" s="1"/>
  <c r="J21" i="87"/>
  <c r="I21" i="87"/>
  <c r="K21" i="87" s="1"/>
  <c r="F21" i="87"/>
  <c r="L21" i="87" s="1"/>
  <c r="J20" i="87"/>
  <c r="I20" i="87"/>
  <c r="K20" i="87" s="1"/>
  <c r="F20" i="87"/>
  <c r="L20" i="87" s="1"/>
  <c r="J19" i="87"/>
  <c r="I19" i="87"/>
  <c r="K19" i="87" s="1"/>
  <c r="F19" i="87"/>
  <c r="L19" i="87" s="1"/>
  <c r="J18" i="87"/>
  <c r="I18" i="87"/>
  <c r="K18" i="87" s="1"/>
  <c r="F18" i="87"/>
  <c r="L18" i="87" s="1"/>
  <c r="J17" i="87"/>
  <c r="I17" i="87"/>
  <c r="K17" i="87" s="1"/>
  <c r="F17" i="87"/>
  <c r="L17" i="87" s="1"/>
  <c r="J16" i="87"/>
  <c r="I16" i="87"/>
  <c r="K16" i="87" s="1"/>
  <c r="F16" i="87"/>
  <c r="L16" i="87" s="1"/>
  <c r="J15" i="87"/>
  <c r="I15" i="87"/>
  <c r="K15" i="87" s="1"/>
  <c r="F15" i="87"/>
  <c r="L15" i="87" s="1"/>
  <c r="J14" i="87"/>
  <c r="I14" i="87"/>
  <c r="K14" i="87" s="1"/>
  <c r="F14" i="87"/>
  <c r="L14" i="87" s="1"/>
  <c r="J13" i="87"/>
  <c r="I13" i="87"/>
  <c r="K13" i="87" s="1"/>
  <c r="F13" i="87"/>
  <c r="L13" i="87" s="1"/>
  <c r="J12" i="87"/>
  <c r="I12" i="87"/>
  <c r="K12" i="87" s="1"/>
  <c r="F12" i="87"/>
  <c r="L12" i="87" s="1"/>
  <c r="J11" i="87"/>
  <c r="I11" i="87"/>
  <c r="K11" i="87" s="1"/>
  <c r="F11" i="87"/>
  <c r="L11" i="87" s="1"/>
  <c r="J10" i="87"/>
  <c r="I10" i="87"/>
  <c r="K10" i="87" s="1"/>
  <c r="F10" i="87"/>
  <c r="L10" i="87" s="1"/>
  <c r="J9" i="87"/>
  <c r="I9" i="87"/>
  <c r="K9" i="87" s="1"/>
  <c r="F9" i="87"/>
  <c r="L9" i="87" s="1"/>
  <c r="J8" i="87"/>
  <c r="I8" i="87"/>
  <c r="K8" i="87" s="1"/>
  <c r="F8" i="87"/>
  <c r="L8" i="87" s="1"/>
  <c r="J7" i="87"/>
  <c r="I7" i="87"/>
  <c r="K7" i="87" s="1"/>
  <c r="F7" i="87"/>
  <c r="L7" i="87" s="1"/>
  <c r="J6" i="87"/>
  <c r="I6" i="87"/>
  <c r="K6" i="87" s="1"/>
  <c r="F6" i="87"/>
  <c r="L6" i="87" s="1"/>
  <c r="J5" i="87"/>
  <c r="I5" i="87"/>
  <c r="K5" i="87" s="1"/>
  <c r="F5" i="87"/>
  <c r="L5" i="87" s="1"/>
  <c r="J4" i="87"/>
  <c r="I4" i="87"/>
  <c r="K4" i="87" s="1"/>
  <c r="F4" i="87"/>
  <c r="L4" i="87" s="1"/>
  <c r="J3" i="87"/>
  <c r="I3" i="87"/>
  <c r="K3" i="87" s="1"/>
  <c r="F3" i="87"/>
  <c r="L3" i="87" s="1"/>
  <c r="J2" i="87"/>
  <c r="I2" i="87"/>
  <c r="K2" i="87" s="1"/>
  <c r="F2" i="87"/>
  <c r="E31" i="86"/>
  <c r="H30" i="86"/>
  <c r="I30" i="86" s="1"/>
  <c r="K30" i="86" s="1"/>
  <c r="F30" i="86"/>
  <c r="L30" i="86" s="1"/>
  <c r="H29" i="86"/>
  <c r="J29" i="86" s="1"/>
  <c r="F29" i="86"/>
  <c r="L29" i="86" s="1"/>
  <c r="H28" i="86"/>
  <c r="I28" i="86" s="1"/>
  <c r="K28" i="86" s="1"/>
  <c r="F28" i="86"/>
  <c r="L28" i="86" s="1"/>
  <c r="H27" i="86"/>
  <c r="J27" i="86" s="1"/>
  <c r="F27" i="86"/>
  <c r="L27" i="86" s="1"/>
  <c r="H26" i="86"/>
  <c r="I26" i="86" s="1"/>
  <c r="K26" i="86" s="1"/>
  <c r="F26" i="86"/>
  <c r="L26" i="86" s="1"/>
  <c r="H25" i="86"/>
  <c r="J25" i="86" s="1"/>
  <c r="F25" i="86"/>
  <c r="L25" i="86" s="1"/>
  <c r="H24" i="86"/>
  <c r="I24" i="86" s="1"/>
  <c r="K24" i="86" s="1"/>
  <c r="F24" i="86"/>
  <c r="L24" i="86" s="1"/>
  <c r="H23" i="86"/>
  <c r="J23" i="86" s="1"/>
  <c r="F23" i="86"/>
  <c r="L23" i="86" s="1"/>
  <c r="H22" i="86"/>
  <c r="I22" i="86" s="1"/>
  <c r="K22" i="86" s="1"/>
  <c r="F22" i="86"/>
  <c r="L22" i="86" s="1"/>
  <c r="H21" i="86"/>
  <c r="J21" i="86" s="1"/>
  <c r="F21" i="86"/>
  <c r="L21" i="86" s="1"/>
  <c r="H20" i="86"/>
  <c r="I20" i="86" s="1"/>
  <c r="K20" i="86" s="1"/>
  <c r="F20" i="86"/>
  <c r="L20" i="86" s="1"/>
  <c r="H19" i="86"/>
  <c r="J19" i="86" s="1"/>
  <c r="F19" i="86"/>
  <c r="L19" i="86" s="1"/>
  <c r="H18" i="86"/>
  <c r="I18" i="86" s="1"/>
  <c r="K18" i="86" s="1"/>
  <c r="F18" i="86"/>
  <c r="L18" i="86" s="1"/>
  <c r="H17" i="86"/>
  <c r="J17" i="86" s="1"/>
  <c r="F17" i="86"/>
  <c r="L17" i="86" s="1"/>
  <c r="H16" i="86"/>
  <c r="I16" i="86" s="1"/>
  <c r="K16" i="86" s="1"/>
  <c r="F16" i="86"/>
  <c r="L16" i="86" s="1"/>
  <c r="H15" i="86"/>
  <c r="J15" i="86" s="1"/>
  <c r="F15" i="86"/>
  <c r="L15" i="86" s="1"/>
  <c r="H14" i="86"/>
  <c r="J14" i="86" s="1"/>
  <c r="F14" i="86"/>
  <c r="L14" i="86" s="1"/>
  <c r="H13" i="86"/>
  <c r="I13" i="86" s="1"/>
  <c r="K13" i="86" s="1"/>
  <c r="F13" i="86"/>
  <c r="L13" i="86" s="1"/>
  <c r="H12" i="86"/>
  <c r="J12" i="86" s="1"/>
  <c r="F12" i="86"/>
  <c r="L12" i="86" s="1"/>
  <c r="H11" i="86"/>
  <c r="I11" i="86" s="1"/>
  <c r="K11" i="86" s="1"/>
  <c r="F11" i="86"/>
  <c r="L11" i="86" s="1"/>
  <c r="H10" i="86"/>
  <c r="J10" i="86" s="1"/>
  <c r="F10" i="86"/>
  <c r="L10" i="86" s="1"/>
  <c r="H9" i="86"/>
  <c r="J9" i="86" s="1"/>
  <c r="F9" i="86"/>
  <c r="L9" i="86" s="1"/>
  <c r="H8" i="86"/>
  <c r="J8" i="86" s="1"/>
  <c r="F8" i="86"/>
  <c r="L8" i="86" s="1"/>
  <c r="H7" i="86"/>
  <c r="J7" i="86" s="1"/>
  <c r="F7" i="86"/>
  <c r="L7" i="86" s="1"/>
  <c r="H6" i="86"/>
  <c r="I6" i="86" s="1"/>
  <c r="K6" i="86" s="1"/>
  <c r="F6" i="86"/>
  <c r="L6" i="86" s="1"/>
  <c r="H5" i="86"/>
  <c r="J5" i="86" s="1"/>
  <c r="F5" i="86"/>
  <c r="L5" i="86" s="1"/>
  <c r="H4" i="86"/>
  <c r="I4" i="86" s="1"/>
  <c r="K4" i="86" s="1"/>
  <c r="F4" i="86"/>
  <c r="L4" i="86" s="1"/>
  <c r="H3" i="86"/>
  <c r="I3" i="86" s="1"/>
  <c r="K3" i="86" s="1"/>
  <c r="F3" i="86"/>
  <c r="L3" i="86" s="1"/>
  <c r="H2" i="86"/>
  <c r="J2" i="86" s="1"/>
  <c r="F2" i="86"/>
  <c r="L2" i="86" s="1"/>
  <c r="I8" i="57"/>
  <c r="K8" i="57" s="1"/>
  <c r="I16" i="57"/>
  <c r="K16" i="57" s="1"/>
  <c r="I20" i="57"/>
  <c r="K20" i="57" s="1"/>
  <c r="I24" i="57"/>
  <c r="K24" i="57" s="1"/>
  <c r="I27" i="57"/>
  <c r="I28" i="57"/>
  <c r="K28" i="57" s="1"/>
  <c r="I31" i="57"/>
  <c r="I55" i="57"/>
  <c r="K55" i="57" s="1"/>
  <c r="I3" i="57"/>
  <c r="K3" i="57" s="1"/>
  <c r="J3" i="57"/>
  <c r="H4" i="57"/>
  <c r="I4" i="57" s="1"/>
  <c r="K4" i="57" s="1"/>
  <c r="J5" i="57"/>
  <c r="I6" i="57"/>
  <c r="J7" i="57"/>
  <c r="J8" i="57"/>
  <c r="J9" i="57"/>
  <c r="I10" i="57"/>
  <c r="J11" i="57"/>
  <c r="H12" i="57"/>
  <c r="I12" i="57" s="1"/>
  <c r="K12" i="57" s="1"/>
  <c r="J12" i="57"/>
  <c r="J13" i="57"/>
  <c r="I14" i="57"/>
  <c r="H15" i="57"/>
  <c r="J15" i="57"/>
  <c r="J16" i="57"/>
  <c r="J17" i="57"/>
  <c r="H18" i="57"/>
  <c r="I18" i="57" s="1"/>
  <c r="J19" i="57"/>
  <c r="J20" i="57"/>
  <c r="H21" i="57"/>
  <c r="J21" i="57" s="1"/>
  <c r="I22" i="57"/>
  <c r="H23" i="57"/>
  <c r="I23" i="57" s="1"/>
  <c r="J24" i="57"/>
  <c r="J25" i="57"/>
  <c r="H26" i="57"/>
  <c r="I26" i="57" s="1"/>
  <c r="J27" i="57"/>
  <c r="J28" i="57"/>
  <c r="H29" i="57"/>
  <c r="J29" i="57" s="1"/>
  <c r="I30" i="57"/>
  <c r="J31" i="57"/>
  <c r="H32" i="57"/>
  <c r="J32" i="57" s="1"/>
  <c r="H33" i="57"/>
  <c r="J33" i="57" s="1"/>
  <c r="I34" i="57"/>
  <c r="H35" i="57"/>
  <c r="J35" i="57" s="1"/>
  <c r="I36" i="57"/>
  <c r="K36" i="57" s="1"/>
  <c r="J37" i="57"/>
  <c r="H38" i="57"/>
  <c r="I38" i="57" s="1"/>
  <c r="H39" i="57"/>
  <c r="I39" i="57" s="1"/>
  <c r="K39" i="57" s="1"/>
  <c r="J40" i="57"/>
  <c r="H41" i="57"/>
  <c r="J41" i="57" s="1"/>
  <c r="H42" i="57"/>
  <c r="I42" i="57" s="1"/>
  <c r="H43" i="57"/>
  <c r="I43" i="57" s="1"/>
  <c r="K43" i="57" s="1"/>
  <c r="H44" i="57"/>
  <c r="J44" i="57" s="1"/>
  <c r="H45" i="57"/>
  <c r="H46" i="57"/>
  <c r="I46" i="57" s="1"/>
  <c r="H47" i="57"/>
  <c r="H48" i="57"/>
  <c r="J48" i="57" s="1"/>
  <c r="H49" i="57"/>
  <c r="H50" i="57"/>
  <c r="I50" i="57" s="1"/>
  <c r="H51" i="57"/>
  <c r="I51" i="57" s="1"/>
  <c r="K51" i="57" s="1"/>
  <c r="J51" i="57"/>
  <c r="H52" i="57"/>
  <c r="J52" i="57" s="1"/>
  <c r="H53" i="57"/>
  <c r="J53" i="57" s="1"/>
  <c r="H54" i="57"/>
  <c r="I54" i="57" s="1"/>
  <c r="H55" i="57"/>
  <c r="J55" i="57" s="1"/>
  <c r="H56" i="57"/>
  <c r="I56" i="57" s="1"/>
  <c r="K56" i="57" s="1"/>
  <c r="I2" i="57"/>
  <c r="B5" i="80"/>
  <c r="B6" i="80"/>
  <c r="B7" i="80"/>
  <c r="B8" i="80"/>
  <c r="B9" i="80"/>
  <c r="B10" i="80"/>
  <c r="B4" i="80"/>
  <c r="E4" i="80"/>
  <c r="E5" i="80"/>
  <c r="E6" i="80"/>
  <c r="E7" i="80"/>
  <c r="E8" i="80"/>
  <c r="E9" i="80"/>
  <c r="F22" i="67"/>
  <c r="F23" i="67"/>
  <c r="F24" i="67"/>
  <c r="F25" i="67"/>
  <c r="F26" i="67"/>
  <c r="F27" i="67"/>
  <c r="F28" i="67"/>
  <c r="F29" i="67"/>
  <c r="F21" i="67"/>
  <c r="G30" i="67"/>
  <c r="J22" i="86" l="1"/>
  <c r="J26" i="87"/>
  <c r="F26" i="87"/>
  <c r="J30" i="86"/>
  <c r="J3" i="86"/>
  <c r="J4" i="86"/>
  <c r="F31" i="86"/>
  <c r="J11" i="86"/>
  <c r="J18" i="86"/>
  <c r="J26" i="86"/>
  <c r="J6" i="86"/>
  <c r="I5" i="86"/>
  <c r="K5" i="86" s="1"/>
  <c r="J13" i="86"/>
  <c r="J16" i="86"/>
  <c r="J20" i="86"/>
  <c r="J24" i="86"/>
  <c r="J28" i="86"/>
  <c r="H26" i="87"/>
  <c r="L2" i="87"/>
  <c r="L26" i="87" s="1"/>
  <c r="L31" i="86"/>
  <c r="I2" i="86"/>
  <c r="K2" i="86" s="1"/>
  <c r="I7" i="86"/>
  <c r="K7" i="86" s="1"/>
  <c r="I8" i="86"/>
  <c r="K8" i="86" s="1"/>
  <c r="I9" i="86"/>
  <c r="K9" i="86" s="1"/>
  <c r="I10" i="86"/>
  <c r="K10" i="86" s="1"/>
  <c r="I14" i="86"/>
  <c r="K14" i="86" s="1"/>
  <c r="I15" i="86"/>
  <c r="K15" i="86" s="1"/>
  <c r="I17" i="86"/>
  <c r="K17" i="86" s="1"/>
  <c r="I19" i="86"/>
  <c r="K19" i="86" s="1"/>
  <c r="I21" i="86"/>
  <c r="K21" i="86" s="1"/>
  <c r="I23" i="86"/>
  <c r="K23" i="86" s="1"/>
  <c r="I25" i="86"/>
  <c r="K25" i="86" s="1"/>
  <c r="I27" i="86"/>
  <c r="K27" i="86" s="1"/>
  <c r="I29" i="86"/>
  <c r="K29" i="86" s="1"/>
  <c r="H31" i="86"/>
  <c r="I12" i="86"/>
  <c r="K12" i="86" s="1"/>
  <c r="I35" i="57"/>
  <c r="J39" i="57"/>
  <c r="J36" i="57"/>
  <c r="J23" i="57"/>
  <c r="I52" i="57"/>
  <c r="K52" i="57" s="1"/>
  <c r="I40" i="57"/>
  <c r="K40" i="57" s="1"/>
  <c r="I32" i="57"/>
  <c r="K32" i="57" s="1"/>
  <c r="J56" i="57"/>
  <c r="J43" i="57"/>
  <c r="J4" i="57"/>
  <c r="I48" i="57"/>
  <c r="K48" i="57" s="1"/>
  <c r="J49" i="57"/>
  <c r="I49" i="57"/>
  <c r="K49" i="57" s="1"/>
  <c r="J47" i="57"/>
  <c r="I47" i="57"/>
  <c r="K47" i="57" s="1"/>
  <c r="J45" i="57"/>
  <c r="I45" i="57"/>
  <c r="K45" i="57" s="1"/>
  <c r="I44" i="57"/>
  <c r="K44" i="57" s="1"/>
  <c r="K35" i="57"/>
  <c r="K31" i="57"/>
  <c r="K27" i="57"/>
  <c r="K23" i="57"/>
  <c r="H57" i="57"/>
  <c r="K42" i="57"/>
  <c r="I53" i="57"/>
  <c r="K53" i="57" s="1"/>
  <c r="I41" i="57"/>
  <c r="K41" i="57" s="1"/>
  <c r="I37" i="57"/>
  <c r="K37" i="57" s="1"/>
  <c r="I33" i="57"/>
  <c r="K33" i="57" s="1"/>
  <c r="I29" i="57"/>
  <c r="K29" i="57" s="1"/>
  <c r="I25" i="57"/>
  <c r="K25" i="57" s="1"/>
  <c r="I21" i="57"/>
  <c r="K21" i="57" s="1"/>
  <c r="I17" i="57"/>
  <c r="K17" i="57" s="1"/>
  <c r="I13" i="57"/>
  <c r="K13" i="57" s="1"/>
  <c r="I9" i="57"/>
  <c r="K9" i="57" s="1"/>
  <c r="I5" i="57"/>
  <c r="K5" i="57" s="1"/>
  <c r="I19" i="57"/>
  <c r="K19" i="57" s="1"/>
  <c r="I15" i="57"/>
  <c r="K15" i="57" s="1"/>
  <c r="I11" i="57"/>
  <c r="K11" i="57" s="1"/>
  <c r="I7" i="57"/>
  <c r="K7" i="57" s="1"/>
  <c r="K6" i="57"/>
  <c r="K54" i="57"/>
  <c r="K38" i="57"/>
  <c r="K34" i="57"/>
  <c r="K30" i="57"/>
  <c r="K26" i="57"/>
  <c r="K22" i="57"/>
  <c r="K18" i="57"/>
  <c r="K14" i="57"/>
  <c r="K10" i="57"/>
  <c r="K50" i="57"/>
  <c r="K46" i="57"/>
  <c r="J54" i="57"/>
  <c r="J50" i="57"/>
  <c r="J46" i="57"/>
  <c r="J42" i="57"/>
  <c r="J38" i="57"/>
  <c r="J34" i="57"/>
  <c r="J30" i="57"/>
  <c r="J26" i="57"/>
  <c r="J22" i="57"/>
  <c r="J18" i="57"/>
  <c r="J14" i="57"/>
  <c r="J10" i="57"/>
  <c r="J6" i="57"/>
  <c r="J31" i="86" l="1"/>
  <c r="I26" i="87"/>
  <c r="I31" i="86"/>
  <c r="I57" i="57"/>
  <c r="G7" i="80" l="1"/>
  <c r="C14" i="80"/>
  <c r="C3" i="80"/>
  <c r="E57" i="57"/>
  <c r="F3" i="57"/>
  <c r="L3" i="57" s="1"/>
  <c r="F4" i="57"/>
  <c r="L4" i="57" s="1"/>
  <c r="F5" i="57"/>
  <c r="L5" i="57" s="1"/>
  <c r="F6" i="57"/>
  <c r="L6" i="57" s="1"/>
  <c r="F7" i="57"/>
  <c r="L7" i="57" s="1"/>
  <c r="F8" i="57"/>
  <c r="L8" i="57" s="1"/>
  <c r="F9" i="57"/>
  <c r="L9" i="57" s="1"/>
  <c r="F10" i="57"/>
  <c r="L10" i="57" s="1"/>
  <c r="F11" i="57"/>
  <c r="L11" i="57" s="1"/>
  <c r="F12" i="57"/>
  <c r="L12" i="57" s="1"/>
  <c r="F13" i="57"/>
  <c r="L13" i="57" s="1"/>
  <c r="F14" i="57"/>
  <c r="L14" i="57" s="1"/>
  <c r="F15" i="57"/>
  <c r="L15" i="57" s="1"/>
  <c r="F16" i="57"/>
  <c r="L16" i="57" s="1"/>
  <c r="F17" i="57"/>
  <c r="L17" i="57" s="1"/>
  <c r="F18" i="57"/>
  <c r="L18" i="57" s="1"/>
  <c r="F19" i="57"/>
  <c r="L19" i="57" s="1"/>
  <c r="F20" i="57"/>
  <c r="L20" i="57" s="1"/>
  <c r="F21" i="57"/>
  <c r="L21" i="57" s="1"/>
  <c r="F22" i="57"/>
  <c r="L22" i="57" s="1"/>
  <c r="F23" i="57"/>
  <c r="L23" i="57" s="1"/>
  <c r="F24" i="57"/>
  <c r="L24" i="57" s="1"/>
  <c r="F25" i="57"/>
  <c r="L25" i="57" s="1"/>
  <c r="F26" i="57"/>
  <c r="L26" i="57" s="1"/>
  <c r="F27" i="57"/>
  <c r="L27" i="57" s="1"/>
  <c r="F28" i="57"/>
  <c r="L28" i="57" s="1"/>
  <c r="F29" i="57"/>
  <c r="L29" i="57" s="1"/>
  <c r="F30" i="57"/>
  <c r="L30" i="57" s="1"/>
  <c r="F31" i="57"/>
  <c r="L31" i="57" s="1"/>
  <c r="F32" i="57"/>
  <c r="L32" i="57" s="1"/>
  <c r="F33" i="57"/>
  <c r="L33" i="57" s="1"/>
  <c r="F34" i="57"/>
  <c r="L34" i="57" s="1"/>
  <c r="F35" i="57"/>
  <c r="L35" i="57" s="1"/>
  <c r="F36" i="57"/>
  <c r="L36" i="57" s="1"/>
  <c r="F37" i="57"/>
  <c r="L37" i="57" s="1"/>
  <c r="F38" i="57"/>
  <c r="L38" i="57" s="1"/>
  <c r="F39" i="57"/>
  <c r="L39" i="57" s="1"/>
  <c r="F40" i="57"/>
  <c r="L40" i="57" s="1"/>
  <c r="F41" i="57"/>
  <c r="L41" i="57" s="1"/>
  <c r="F42" i="57"/>
  <c r="L42" i="57" s="1"/>
  <c r="F43" i="57"/>
  <c r="L43" i="57" s="1"/>
  <c r="F44" i="57"/>
  <c r="L44" i="57" s="1"/>
  <c r="F45" i="57"/>
  <c r="L45" i="57" s="1"/>
  <c r="F46" i="57"/>
  <c r="L46" i="57" s="1"/>
  <c r="F47" i="57"/>
  <c r="L47" i="57" s="1"/>
  <c r="F48" i="57"/>
  <c r="L48" i="57" s="1"/>
  <c r="F49" i="57"/>
  <c r="L49" i="57" s="1"/>
  <c r="F50" i="57"/>
  <c r="L50" i="57" s="1"/>
  <c r="F51" i="57"/>
  <c r="L51" i="57" s="1"/>
  <c r="F52" i="57"/>
  <c r="L52" i="57" s="1"/>
  <c r="F53" i="57"/>
  <c r="L53" i="57" s="1"/>
  <c r="F54" i="57"/>
  <c r="L54" i="57" s="1"/>
  <c r="F55" i="57"/>
  <c r="L55" i="57" s="1"/>
  <c r="F56" i="57"/>
  <c r="L56" i="57" s="1"/>
  <c r="K17" i="80"/>
  <c r="K16" i="80"/>
  <c r="H17" i="80"/>
  <c r="K15" i="80"/>
  <c r="G14" i="80"/>
  <c r="H16" i="80"/>
  <c r="H18" i="80"/>
  <c r="K14" i="80"/>
  <c r="H14" i="80"/>
  <c r="H9" i="80"/>
  <c r="H10" i="80"/>
  <c r="H11" i="80"/>
  <c r="H12" i="80"/>
  <c r="K13" i="80"/>
  <c r="H13" i="80"/>
  <c r="K12" i="80"/>
  <c r="K11" i="80"/>
  <c r="K10" i="80"/>
  <c r="K9" i="80"/>
  <c r="K8" i="80"/>
  <c r="H8" i="80"/>
  <c r="K7" i="80"/>
  <c r="H7" i="80"/>
  <c r="K6" i="80"/>
  <c r="H6" i="80"/>
  <c r="K5" i="80"/>
  <c r="H5" i="80"/>
  <c r="K4" i="80"/>
  <c r="H4" i="80"/>
  <c r="K3" i="80"/>
  <c r="E3" i="80"/>
  <c r="H3" i="80" s="1"/>
  <c r="L7" i="80" l="1"/>
  <c r="C17" i="80"/>
  <c r="H15" i="80"/>
  <c r="G3" i="80"/>
  <c r="G17" i="80" l="1"/>
  <c r="B17" i="80"/>
  <c r="L3" i="80"/>
  <c r="F2" i="57" l="1"/>
  <c r="L2" i="57" l="1"/>
  <c r="L57" i="57" s="1"/>
  <c r="F57" i="57"/>
  <c r="J2" i="57"/>
  <c r="J57" i="57" s="1"/>
  <c r="B72" i="80" l="1"/>
  <c r="J8" i="79" l="1"/>
  <c r="K2" i="57" l="1"/>
  <c r="L4" i="80" l="1"/>
  <c r="G4" i="80"/>
  <c r="G8" i="80"/>
  <c r="L9" i="80"/>
  <c r="C13" i="80"/>
  <c r="G13" i="80"/>
  <c r="C12" i="80"/>
  <c r="G12" i="80" s="1"/>
  <c r="L5" i="80"/>
  <c r="L10" i="80"/>
  <c r="G10" i="80"/>
  <c r="C15" i="80"/>
  <c r="G15" i="80"/>
  <c r="L6" i="80"/>
  <c r="G11" i="80"/>
  <c r="G16" i="80"/>
  <c r="C16" i="80"/>
  <c r="G9" i="80" l="1"/>
  <c r="G6" i="80"/>
  <c r="G5" i="80"/>
  <c r="G20" i="80" s="1"/>
  <c r="L8" i="80"/>
  <c r="L20" i="80" s="1"/>
</calcChain>
</file>

<file path=xl/sharedStrings.xml><?xml version="1.0" encoding="utf-8"?>
<sst xmlns="http://schemas.openxmlformats.org/spreadsheetml/2006/main" count="314" uniqueCount="54">
  <si>
    <t>Flat No.</t>
  </si>
  <si>
    <t>Sr. No.</t>
  </si>
  <si>
    <t>Comp.</t>
  </si>
  <si>
    <t>Floor No.</t>
  </si>
  <si>
    <t xml:space="preserve">Built up Area in 
Sq. ft. 
</t>
  </si>
  <si>
    <t>Sr.</t>
  </si>
  <si>
    <t>Total Flats</t>
  </si>
  <si>
    <t>CA</t>
  </si>
  <si>
    <t>BUA</t>
  </si>
  <si>
    <t>Value</t>
  </si>
  <si>
    <t xml:space="preserve">RV </t>
  </si>
  <si>
    <t>Wing</t>
  </si>
  <si>
    <t>2 BHK</t>
  </si>
  <si>
    <t>Sale/Rehab</t>
  </si>
  <si>
    <t>Rehab</t>
  </si>
  <si>
    <t>Sale</t>
  </si>
  <si>
    <t xml:space="preserve">As per Approved Plan / RERA Carpet Area in 
Sq. ft.                      
</t>
  </si>
  <si>
    <t>Sale Flat</t>
  </si>
  <si>
    <t>Rehab Flat</t>
  </si>
  <si>
    <t>Total</t>
  </si>
  <si>
    <t>1 BHK</t>
  </si>
  <si>
    <r>
      <t xml:space="preserve">Distress Sale Value in </t>
    </r>
    <r>
      <rPr>
        <b/>
        <sz val="7"/>
        <color theme="1"/>
        <rFont val="Rupee Foradian"/>
        <family val="2"/>
      </rPr>
      <t>`</t>
    </r>
  </si>
  <si>
    <t>Flat No</t>
  </si>
  <si>
    <t>CA Area in Sq.M.</t>
  </si>
  <si>
    <t>CAArea in Sq.Ft.</t>
  </si>
  <si>
    <t>BUA Sq. M.</t>
  </si>
  <si>
    <t>BUA Sq. Ft.</t>
  </si>
  <si>
    <t>Amount</t>
  </si>
  <si>
    <t>Stamp Duty</t>
  </si>
  <si>
    <t>Registration Fee</t>
  </si>
  <si>
    <t>Total Amount</t>
  </si>
  <si>
    <t>Final Rate</t>
  </si>
  <si>
    <t>Average</t>
  </si>
  <si>
    <t>Rate CA</t>
  </si>
  <si>
    <t>Rate BUA</t>
  </si>
  <si>
    <t>nearby</t>
  </si>
  <si>
    <r>
      <t xml:space="preserve">Rate per 
Sq. ft. on Carpet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</si>
  <si>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Realizable Value /                   Fair Market Value                        as on date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</si>
  <si>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Final Realizable Value after completion of flat                           (Including Car parking, GST &amp; Other Charges)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</si>
  <si>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Expected Rent per month (After Completion)               in </t>
    </r>
    <r>
      <rPr>
        <b/>
        <sz val="7"/>
        <color theme="1"/>
        <rFont val="Rupee Foradian"/>
        <family val="2"/>
      </rPr>
      <t>`</t>
    </r>
  </si>
  <si>
    <r>
      <t xml:space="preserve">Cost of Construction                                 in </t>
    </r>
    <r>
      <rPr>
        <b/>
        <sz val="7"/>
        <color theme="1"/>
        <rFont val="Rupee Foradian"/>
        <family val="2"/>
      </rPr>
      <t>`</t>
    </r>
  </si>
  <si>
    <t xml:space="preserve">DV </t>
  </si>
  <si>
    <t>2BHK</t>
  </si>
  <si>
    <t>1BHK</t>
  </si>
  <si>
    <t>2BHK REHAB</t>
  </si>
  <si>
    <t>3BHK</t>
  </si>
  <si>
    <t>1BHK REHAB</t>
  </si>
  <si>
    <t>3BHK REHAB</t>
  </si>
  <si>
    <t>3 BHK</t>
  </si>
  <si>
    <t xml:space="preserve">Society Reserved </t>
  </si>
  <si>
    <t>Reserved for Society</t>
  </si>
  <si>
    <t xml:space="preserve">                                              1 BHK  - 07                                                  2 BHK - 06                                                     3 BHK - 16</t>
  </si>
  <si>
    <t xml:space="preserve">                                              1 BHK  - 08                                                  2 BHK - 12                                                     3 BHK - 04</t>
  </si>
  <si>
    <t xml:space="preserve">                                              1 BHK  - 01                                                  2 BHK - 01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</si>
</sst>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rgb="FF333333"/>
      <name val="Open Sans"/>
      <family val="2"/>
    </font>
    <font>
      <sz val="10"/>
      <color rgb="FFFF0000"/>
      <name val="Arial Narrow"/>
      <family val="2"/>
    </font>
    <font>
      <b/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6"/>
      <color rgb="FFFF0000"/>
      <name val="Calibri"/>
      <family val="2"/>
      <scheme val="minor"/>
    </font>
    <font>
      <b/>
      <sz val="11"/>
      <color rgb="FFFFFFFF"/>
      <name val="Open Sans"/>
      <family val="2"/>
    </font>
    <font>
      <sz val="9"/>
      <color rgb="FFFF0000"/>
      <name val="Arial Narrow"/>
      <family val="2"/>
    </font>
    <font>
      <sz val="8"/>
      <name val="Calibri"/>
      <family val="2"/>
      <scheme val="minor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sz val="11"/>
      <color rgb="FFFF0000"/>
      <name val="Arial Narrow"/>
      <family val="2"/>
    </font>
    <font>
      <b/>
      <sz val="7"/>
      <color theme="1"/>
      <name val="Arial Narrow"/>
      <family val="2"/>
    </font>
    <font>
      <b/>
      <sz val="9"/>
      <color theme="1"/>
      <name val="Arial Narrow"/>
      <family val="2"/>
    </font>
    <font>
      <sz val="11"/>
      <color rgb="FF000000"/>
      <name val="Calibri"/>
      <family val="2"/>
      <scheme val="minor"/>
    </font>
    <font>
      <b/>
      <sz val="7"/>
      <color theme="1"/>
      <name val="Rupee Foradian"/>
      <family val="2"/>
    </font>
    <font>
      <sz val="9"/>
      <color theme="1"/>
      <name val="Arial Narrow"/>
      <family val="2"/>
    </font>
    <font>
      <b/>
      <sz val="11"/>
      <color theme="1"/>
      <name val="Arial Narrow"/>
      <family val="2"/>
    </font>
    <font>
      <sz val="8"/>
      <color rgb="FF000000"/>
      <name val="Arial"/>
      <family val="2"/>
    </font>
    <font>
      <b/>
      <sz val="24"/>
      <color rgb="FF004680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name val="Arial Narrow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3F3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E9E9E9"/>
      </left>
      <right style="medium">
        <color rgb="FFE9E9E9"/>
      </right>
      <top style="medium">
        <color rgb="FFE9E9E9"/>
      </top>
      <bottom style="medium">
        <color rgb="FFE9E9E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106">
    <xf numFmtId="0" fontId="0" fillId="0" borderId="0" xfId="0"/>
    <xf numFmtId="0" fontId="2" fillId="0" borderId="0" xfId="0" applyFont="1"/>
    <xf numFmtId="1" fontId="0" fillId="0" borderId="0" xfId="0" applyNumberFormat="1" applyAlignment="1">
      <alignment horizontal="center" vertical="center"/>
    </xf>
    <xf numFmtId="0" fontId="10" fillId="0" borderId="0" xfId="0" applyFont="1"/>
    <xf numFmtId="0" fontId="8" fillId="0" borderId="0" xfId="0" applyFont="1"/>
    <xf numFmtId="0" fontId="9" fillId="0" borderId="0" xfId="0" applyFont="1" applyAlignment="1">
      <alignment horizontal="left" vertical="top" wrapText="1"/>
    </xf>
    <xf numFmtId="1" fontId="3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top" wrapText="1"/>
    </xf>
    <xf numFmtId="1" fontId="6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 vertical="top" wrapText="1"/>
    </xf>
    <xf numFmtId="1" fontId="3" fillId="0" borderId="0" xfId="0" applyNumberFormat="1" applyFont="1" applyAlignment="1">
      <alignment horizontal="center" vertical="top" wrapText="1"/>
    </xf>
    <xf numFmtId="1" fontId="0" fillId="0" borderId="0" xfId="0" applyNumberFormat="1" applyAlignment="1">
      <alignment horizontal="center"/>
    </xf>
    <xf numFmtId="0" fontId="3" fillId="0" borderId="0" xfId="0" applyFont="1" applyAlignment="1">
      <alignment horizontal="center" vertical="top" wrapText="1"/>
    </xf>
    <xf numFmtId="0" fontId="6" fillId="0" borderId="0" xfId="0" applyFont="1"/>
    <xf numFmtId="0" fontId="3" fillId="0" borderId="0" xfId="0" applyFont="1" applyAlignment="1">
      <alignment vertical="top" wrapText="1"/>
    </xf>
    <xf numFmtId="0" fontId="14" fillId="0" borderId="0" xfId="0" applyFont="1"/>
    <xf numFmtId="0" fontId="7" fillId="0" borderId="0" xfId="0" applyFont="1"/>
    <xf numFmtId="0" fontId="15" fillId="0" borderId="0" xfId="0" applyFont="1"/>
    <xf numFmtId="1" fontId="5" fillId="0" borderId="0" xfId="0" applyNumberFormat="1" applyFont="1"/>
    <xf numFmtId="0" fontId="13" fillId="0" borderId="0" xfId="0" applyFont="1"/>
    <xf numFmtId="0" fontId="16" fillId="0" borderId="2" xfId="0" applyFont="1" applyBorder="1" applyAlignment="1">
      <alignment horizontal="center" vertical="center" wrapText="1"/>
    </xf>
    <xf numFmtId="1" fontId="0" fillId="0" borderId="0" xfId="0" applyNumberFormat="1"/>
    <xf numFmtId="0" fontId="16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1" fontId="12" fillId="0" borderId="7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" fontId="21" fillId="0" borderId="0" xfId="0" applyNumberFormat="1" applyFont="1"/>
    <xf numFmtId="0" fontId="22" fillId="4" borderId="8" xfId="0" applyFont="1" applyFill="1" applyBorder="1" applyAlignment="1">
      <alignment horizontal="center" vertical="top" wrapText="1"/>
    </xf>
    <xf numFmtId="0" fontId="22" fillId="4" borderId="8" xfId="0" applyFont="1" applyFill="1" applyBorder="1" applyAlignment="1">
      <alignment vertical="top" wrapText="1"/>
    </xf>
    <xf numFmtId="0" fontId="18" fillId="0" borderId="0" xfId="0" applyFont="1"/>
    <xf numFmtId="0" fontId="16" fillId="0" borderId="3" xfId="0" applyFont="1" applyBorder="1" applyAlignment="1">
      <alignment horizontal="center" vertical="center" wrapText="1"/>
    </xf>
    <xf numFmtId="164" fontId="13" fillId="0" borderId="1" xfId="1" applyNumberFormat="1" applyFont="1" applyFill="1" applyBorder="1"/>
    <xf numFmtId="164" fontId="13" fillId="0" borderId="1" xfId="1" applyNumberFormat="1" applyFont="1" applyFill="1" applyBorder="1" applyAlignment="1">
      <alignment horizontal="center"/>
    </xf>
    <xf numFmtId="1" fontId="13" fillId="0" borderId="1" xfId="2" applyNumberFormat="1" applyFont="1" applyBorder="1" applyAlignment="1">
      <alignment horizontal="center" vertical="top" wrapText="1"/>
    </xf>
    <xf numFmtId="1" fontId="20" fillId="0" borderId="7" xfId="0" applyNumberFormat="1" applyFont="1" applyBorder="1"/>
    <xf numFmtId="164" fontId="12" fillId="0" borderId="7" xfId="1" applyNumberFormat="1" applyFont="1" applyFill="1" applyBorder="1"/>
    <xf numFmtId="164" fontId="17" fillId="0" borderId="7" xfId="0" applyNumberFormat="1" applyFont="1" applyBorder="1"/>
    <xf numFmtId="164" fontId="12" fillId="0" borderId="7" xfId="1" applyNumberFormat="1" applyFont="1" applyFill="1" applyBorder="1" applyAlignment="1">
      <alignment horizontal="center"/>
    </xf>
    <xf numFmtId="0" fontId="20" fillId="0" borderId="0" xfId="0" applyFont="1"/>
    <xf numFmtId="0" fontId="23" fillId="0" borderId="0" xfId="0" applyFont="1"/>
    <xf numFmtId="0" fontId="24" fillId="3" borderId="8" xfId="0" applyFont="1" applyFill="1" applyBorder="1" applyAlignment="1">
      <alignment horizontal="center" vertical="top" wrapText="1"/>
    </xf>
    <xf numFmtId="0" fontId="25" fillId="3" borderId="8" xfId="0" applyFont="1" applyFill="1" applyBorder="1" applyAlignment="1">
      <alignment horizontal="center" vertical="top" wrapText="1"/>
    </xf>
    <xf numFmtId="9" fontId="0" fillId="0" borderId="0" xfId="0" applyNumberFormat="1"/>
    <xf numFmtId="0" fontId="14" fillId="0" borderId="0" xfId="0" applyFont="1" applyAlignment="1">
      <alignment horizontal="center"/>
    </xf>
    <xf numFmtId="1" fontId="14" fillId="0" borderId="0" xfId="0" applyNumberFormat="1" applyFont="1"/>
    <xf numFmtId="0" fontId="26" fillId="0" borderId="0" xfId="0" applyFont="1"/>
    <xf numFmtId="0" fontId="27" fillId="2" borderId="0" xfId="0" applyFont="1" applyFill="1"/>
    <xf numFmtId="1" fontId="21" fillId="0" borderId="9" xfId="0" applyNumberFormat="1" applyFont="1" applyBorder="1" applyAlignment="1">
      <alignment horizontal="center" vertical="center"/>
    </xf>
    <xf numFmtId="1" fontId="21" fillId="0" borderId="9" xfId="0" applyNumberFormat="1" applyFont="1" applyBorder="1" applyAlignment="1">
      <alignment horizontal="center" vertical="center" wrapText="1"/>
    </xf>
    <xf numFmtId="164" fontId="21" fillId="0" borderId="9" xfId="0" applyNumberFormat="1" applyFont="1" applyBorder="1" applyAlignment="1">
      <alignment horizontal="center" vertical="center" wrapText="1"/>
    </xf>
    <xf numFmtId="164" fontId="21" fillId="0" borderId="9" xfId="1" applyNumberFormat="1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164" fontId="21" fillId="0" borderId="9" xfId="1" applyNumberFormat="1" applyFont="1" applyBorder="1" applyAlignment="1">
      <alignment horizontal="center" vertical="center" wrapText="1"/>
    </xf>
    <xf numFmtId="164" fontId="21" fillId="0" borderId="9" xfId="0" applyNumberFormat="1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 vertical="center"/>
    </xf>
    <xf numFmtId="43" fontId="7" fillId="0" borderId="1" xfId="1" applyFont="1" applyBorder="1" applyAlignment="1">
      <alignment horizontal="center" vertical="center"/>
    </xf>
    <xf numFmtId="164" fontId="7" fillId="0" borderId="11" xfId="1" applyNumberFormat="1" applyFont="1" applyBorder="1" applyAlignment="1">
      <alignment horizontal="center" vertical="center"/>
    </xf>
    <xf numFmtId="43" fontId="7" fillId="0" borderId="1" xfId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43" fontId="7" fillId="0" borderId="12" xfId="1" applyFont="1" applyBorder="1" applyAlignment="1">
      <alignment horizontal="center" vertical="center"/>
    </xf>
    <xf numFmtId="164" fontId="7" fillId="0" borderId="12" xfId="0" applyNumberFormat="1" applyFont="1" applyBorder="1" applyAlignment="1">
      <alignment horizontal="center" vertical="center"/>
    </xf>
    <xf numFmtId="1" fontId="7" fillId="0" borderId="12" xfId="0" applyNumberFormat="1" applyFont="1" applyBorder="1" applyAlignment="1">
      <alignment horizontal="center" vertical="center"/>
    </xf>
    <xf numFmtId="164" fontId="7" fillId="0" borderId="13" xfId="1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1" fontId="21" fillId="0" borderId="14" xfId="0" applyNumberFormat="1" applyFont="1" applyBorder="1" applyAlignment="1">
      <alignment horizontal="center"/>
    </xf>
    <xf numFmtId="1" fontId="21" fillId="0" borderId="17" xfId="0" applyNumberFormat="1" applyFont="1" applyBorder="1" applyAlignment="1">
      <alignment horizontal="center"/>
    </xf>
    <xf numFmtId="164" fontId="21" fillId="0" borderId="16" xfId="0" applyNumberFormat="1" applyFont="1" applyBorder="1"/>
    <xf numFmtId="0" fontId="2" fillId="0" borderId="0" xfId="0" applyFont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/>
    </xf>
    <xf numFmtId="43" fontId="15" fillId="0" borderId="1" xfId="1" applyFont="1" applyBorder="1" applyAlignment="1">
      <alignment horizontal="center" vertical="center"/>
    </xf>
    <xf numFmtId="164" fontId="15" fillId="0" borderId="11" xfId="1" applyNumberFormat="1" applyFont="1" applyBorder="1" applyAlignment="1">
      <alignment horizontal="center" vertical="center"/>
    </xf>
    <xf numFmtId="43" fontId="15" fillId="0" borderId="1" xfId="1" applyFont="1" applyFill="1" applyBorder="1" applyAlignment="1">
      <alignment horizontal="center" vertical="center"/>
    </xf>
    <xf numFmtId="164" fontId="15" fillId="0" borderId="11" xfId="1" applyNumberFormat="1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vertical="top" wrapText="1"/>
    </xf>
    <xf numFmtId="0" fontId="0" fillId="0" borderId="0" xfId="0" applyAlignment="1">
      <alignment horizontal="center"/>
    </xf>
    <xf numFmtId="0" fontId="20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/>
    </xf>
    <xf numFmtId="1" fontId="20" fillId="0" borderId="1" xfId="0" applyNumberFormat="1" applyFont="1" applyBorder="1" applyAlignment="1">
      <alignment horizontal="center" vertical="center"/>
    </xf>
    <xf numFmtId="1" fontId="20" fillId="0" borderId="7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0" fillId="0" borderId="0" xfId="0" applyFont="1"/>
    <xf numFmtId="0" fontId="30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1" fontId="13" fillId="0" borderId="1" xfId="0" applyNumberFormat="1" applyFont="1" applyBorder="1" applyAlignment="1">
      <alignment horizontal="center" vertical="center"/>
    </xf>
    <xf numFmtId="164" fontId="13" fillId="0" borderId="1" xfId="0" applyNumberFormat="1" applyFont="1" applyBorder="1" applyAlignment="1">
      <alignment vertical="center"/>
    </xf>
    <xf numFmtId="0" fontId="26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1" fontId="12" fillId="0" borderId="1" xfId="0" applyNumberFormat="1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43" fontId="6" fillId="0" borderId="0" xfId="1" applyFont="1" applyFill="1"/>
    <xf numFmtId="43" fontId="6" fillId="0" borderId="0" xfId="0" applyNumberFormat="1" applyFont="1"/>
    <xf numFmtId="43" fontId="0" fillId="0" borderId="0" xfId="1" applyFont="1" applyFill="1"/>
  </cellXfs>
  <cellStyles count="5">
    <cellStyle name="Comma" xfId="1" builtinId="3"/>
    <cellStyle name="Comma 2" xfId="3" xr:uid="{00000000-0005-0000-0000-000001000000}"/>
    <cellStyle name="Normal" xfId="0" builtinId="0"/>
    <cellStyle name="Normal 11" xfId="4" xr:uid="{4EEF4ADE-9D1F-41CD-A103-70F612662E6C}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581313</xdr:colOff>
      <xdr:row>19</xdr:row>
      <xdr:rowOff>67945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D2C3DF-5705-14A6-5D26-E675F6509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8135" y="190500"/>
          <a:ext cx="17814236" cy="3848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23</xdr:col>
      <xdr:colOff>89641</xdr:colOff>
      <xdr:row>42</xdr:row>
      <xdr:rowOff>154794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65472F-6B4D-4FC3-5FB9-B6D3B7A04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0914" y="0"/>
          <a:ext cx="13937020" cy="77353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15</xdr:col>
      <xdr:colOff>4207</xdr:colOff>
      <xdr:row>94</xdr:row>
      <xdr:rowOff>33622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2E5E92-4D3E-1293-4F07-6C5F2EBAC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0914" y="8237483"/>
          <a:ext cx="8964276" cy="79163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6</xdr:col>
      <xdr:colOff>301055</xdr:colOff>
      <xdr:row>142</xdr:row>
      <xdr:rowOff>54951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55D5602-40A5-C811-29AE-0021237F2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0914" y="16284466"/>
          <a:ext cx="3762900" cy="7773485"/>
        </a:xfrm>
        <a:prstGeom prst="rect">
          <a:avLst/>
        </a:prstGeom>
      </xdr:spPr>
    </xdr:pic>
    <xdr:clientData/>
  </xdr:twoCellAnchor>
  <xdr:twoCellAnchor editAs="oneCell">
    <xdr:from>
      <xdr:col>6</xdr:col>
      <xdr:colOff>610913</xdr:colOff>
      <xdr:row>95</xdr:row>
      <xdr:rowOff>0</xdr:rowOff>
    </xdr:from>
    <xdr:to>
      <xdr:col>13</xdr:col>
      <xdr:colOff>306996</xdr:colOff>
      <xdr:row>144</xdr:row>
      <xdr:rowOff>78977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5643CE5-ADA6-C9F9-7D4F-09ABE6BB2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83672" y="16284466"/>
          <a:ext cx="3972479" cy="81259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5</xdr:col>
      <xdr:colOff>226073</xdr:colOff>
      <xdr:row>180</xdr:row>
      <xdr:rowOff>39191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9C85732-57D9-5635-08B6-07E6EEBA5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0914" y="24824121"/>
          <a:ext cx="3077004" cy="5458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8"/>
  <sheetViews>
    <sheetView tabSelected="1" zoomScale="175" zoomScaleNormal="175" workbookViewId="0">
      <selection activeCell="L56" sqref="L56"/>
    </sheetView>
  </sheetViews>
  <sheetFormatPr defaultRowHeight="16.5" x14ac:dyDescent="0.3"/>
  <cols>
    <col min="1" max="1" width="5" style="26" customWidth="1"/>
    <col min="2" max="2" width="4.85546875" style="26" customWidth="1"/>
    <col min="3" max="3" width="4.140625" style="26" customWidth="1"/>
    <col min="4" max="4" width="6.5703125" style="27" customWidth="1"/>
    <col min="5" max="5" width="6.28515625" style="27" customWidth="1"/>
    <col min="6" max="6" width="5.5703125" style="17" customWidth="1"/>
    <col min="7" max="7" width="6.7109375" style="17" customWidth="1"/>
    <col min="8" max="10" width="11.140625" style="17" customWidth="1"/>
    <col min="11" max="11" width="6.85546875" style="17" customWidth="1"/>
    <col min="12" max="12" width="10.5703125" style="17" customWidth="1"/>
    <col min="13" max="13" width="8" style="17" customWidth="1"/>
    <col min="14" max="14" width="15" style="18" customWidth="1"/>
    <col min="15" max="16384" width="9.140625" style="17"/>
  </cols>
  <sheetData>
    <row r="1" spans="1:14" ht="60.75" customHeight="1" x14ac:dyDescent="0.3">
      <c r="A1" s="21" t="s">
        <v>1</v>
      </c>
      <c r="B1" s="23" t="s">
        <v>0</v>
      </c>
      <c r="C1" s="23" t="s">
        <v>3</v>
      </c>
      <c r="D1" s="23" t="s">
        <v>2</v>
      </c>
      <c r="E1" s="23" t="s">
        <v>16</v>
      </c>
      <c r="F1" s="23" t="s">
        <v>4</v>
      </c>
      <c r="G1" s="23" t="s">
        <v>36</v>
      </c>
      <c r="H1" s="23" t="s">
        <v>37</v>
      </c>
      <c r="I1" s="23" t="s">
        <v>38</v>
      </c>
      <c r="J1" s="32" t="s">
        <v>21</v>
      </c>
      <c r="K1" s="23" t="s">
        <v>39</v>
      </c>
      <c r="L1" s="23" t="s">
        <v>40</v>
      </c>
      <c r="M1" s="23" t="s">
        <v>13</v>
      </c>
    </row>
    <row r="2" spans="1:14" s="20" customFormat="1" ht="13.5" x14ac:dyDescent="0.2">
      <c r="A2" s="80">
        <v>1</v>
      </c>
      <c r="B2" s="81">
        <v>101</v>
      </c>
      <c r="C2" s="80">
        <v>1</v>
      </c>
      <c r="D2" s="82" t="s">
        <v>48</v>
      </c>
      <c r="E2" s="84">
        <v>1069</v>
      </c>
      <c r="F2" s="84">
        <f>E2*1.1</f>
        <v>1175.9000000000001</v>
      </c>
      <c r="G2" s="84">
        <v>38000</v>
      </c>
      <c r="H2" s="33">
        <v>0</v>
      </c>
      <c r="I2" s="34">
        <f>ROUND(H2*1.1,0)</f>
        <v>0</v>
      </c>
      <c r="J2" s="34">
        <f>H2*0.8</f>
        <v>0</v>
      </c>
      <c r="K2" s="35">
        <f>MROUND((I2*0.03/12),500)</f>
        <v>0</v>
      </c>
      <c r="L2" s="34">
        <f>F2*3000</f>
        <v>3527700.0000000005</v>
      </c>
      <c r="M2" s="24" t="s">
        <v>14</v>
      </c>
      <c r="N2" s="19"/>
    </row>
    <row r="3" spans="1:14" s="20" customFormat="1" ht="13.5" x14ac:dyDescent="0.2">
      <c r="A3" s="80">
        <v>2</v>
      </c>
      <c r="B3" s="83">
        <v>201</v>
      </c>
      <c r="C3" s="80">
        <v>2</v>
      </c>
      <c r="D3" s="82" t="s">
        <v>48</v>
      </c>
      <c r="E3" s="84">
        <v>1069</v>
      </c>
      <c r="F3" s="84">
        <f t="shared" ref="F3:F56" si="0">E3*1.1</f>
        <v>1175.9000000000001</v>
      </c>
      <c r="G3" s="84">
        <v>38000</v>
      </c>
      <c r="H3" s="33">
        <v>0</v>
      </c>
      <c r="I3" s="34">
        <f t="shared" ref="I3:I56" si="1">ROUND(H3*1.1,0)</f>
        <v>0</v>
      </c>
      <c r="J3" s="34">
        <f t="shared" ref="J3:J56" si="2">H3*0.8</f>
        <v>0</v>
      </c>
      <c r="K3" s="35">
        <f t="shared" ref="K3:K56" si="3">MROUND((I3*0.03/12),500)</f>
        <v>0</v>
      </c>
      <c r="L3" s="34">
        <f t="shared" ref="L3:L56" si="4">F3*3000</f>
        <v>3527700.0000000005</v>
      </c>
      <c r="M3" s="24" t="s">
        <v>14</v>
      </c>
      <c r="N3" s="19"/>
    </row>
    <row r="4" spans="1:14" s="20" customFormat="1" ht="13.5" x14ac:dyDescent="0.2">
      <c r="A4" s="80">
        <v>3</v>
      </c>
      <c r="B4" s="83">
        <v>202</v>
      </c>
      <c r="C4" s="80">
        <v>2</v>
      </c>
      <c r="D4" s="82" t="s">
        <v>20</v>
      </c>
      <c r="E4" s="84">
        <v>467</v>
      </c>
      <c r="F4" s="84">
        <f t="shared" si="0"/>
        <v>513.70000000000005</v>
      </c>
      <c r="G4" s="84">
        <v>38000</v>
      </c>
      <c r="H4" s="33">
        <f t="shared" ref="H4:H56" si="5">E4*G4</f>
        <v>17746000</v>
      </c>
      <c r="I4" s="34">
        <f t="shared" si="1"/>
        <v>19520600</v>
      </c>
      <c r="J4" s="34">
        <f t="shared" si="2"/>
        <v>14196800</v>
      </c>
      <c r="K4" s="35">
        <f t="shared" si="3"/>
        <v>49000</v>
      </c>
      <c r="L4" s="34">
        <f t="shared" si="4"/>
        <v>1541100.0000000002</v>
      </c>
      <c r="M4" s="24" t="s">
        <v>15</v>
      </c>
      <c r="N4" s="19"/>
    </row>
    <row r="5" spans="1:14" s="20" customFormat="1" ht="13.5" x14ac:dyDescent="0.2">
      <c r="A5" s="80">
        <v>4</v>
      </c>
      <c r="B5" s="83">
        <v>203</v>
      </c>
      <c r="C5" s="80">
        <v>2</v>
      </c>
      <c r="D5" s="82" t="s">
        <v>12</v>
      </c>
      <c r="E5" s="84">
        <v>756</v>
      </c>
      <c r="F5" s="84">
        <f t="shared" si="0"/>
        <v>831.6</v>
      </c>
      <c r="G5" s="84">
        <v>38000</v>
      </c>
      <c r="H5" s="33">
        <v>0</v>
      </c>
      <c r="I5" s="34">
        <f t="shared" si="1"/>
        <v>0</v>
      </c>
      <c r="J5" s="34">
        <f t="shared" si="2"/>
        <v>0</v>
      </c>
      <c r="K5" s="35">
        <f t="shared" si="3"/>
        <v>0</v>
      </c>
      <c r="L5" s="34">
        <f t="shared" si="4"/>
        <v>2494800</v>
      </c>
      <c r="M5" s="24" t="s">
        <v>14</v>
      </c>
      <c r="N5" s="19"/>
    </row>
    <row r="6" spans="1:14" s="20" customFormat="1" ht="13.5" x14ac:dyDescent="0.2">
      <c r="A6" s="80">
        <v>5</v>
      </c>
      <c r="B6" s="83">
        <v>301</v>
      </c>
      <c r="C6" s="80">
        <v>3</v>
      </c>
      <c r="D6" s="82" t="s">
        <v>48</v>
      </c>
      <c r="E6" s="84">
        <v>1069</v>
      </c>
      <c r="F6" s="84">
        <f t="shared" si="0"/>
        <v>1175.9000000000001</v>
      </c>
      <c r="G6" s="84">
        <v>38000</v>
      </c>
      <c r="H6" s="33">
        <v>0</v>
      </c>
      <c r="I6" s="34">
        <f t="shared" si="1"/>
        <v>0</v>
      </c>
      <c r="J6" s="34">
        <f t="shared" si="2"/>
        <v>0</v>
      </c>
      <c r="K6" s="35">
        <f t="shared" si="3"/>
        <v>0</v>
      </c>
      <c r="L6" s="34">
        <f t="shared" si="4"/>
        <v>3527700.0000000005</v>
      </c>
      <c r="M6" s="24" t="s">
        <v>14</v>
      </c>
      <c r="N6" s="19"/>
    </row>
    <row r="7" spans="1:14" s="20" customFormat="1" ht="13.5" x14ac:dyDescent="0.2">
      <c r="A7" s="80">
        <v>6</v>
      </c>
      <c r="B7" s="83">
        <v>302</v>
      </c>
      <c r="C7" s="80">
        <v>3</v>
      </c>
      <c r="D7" s="82" t="s">
        <v>20</v>
      </c>
      <c r="E7" s="84">
        <v>467</v>
      </c>
      <c r="F7" s="84">
        <f t="shared" si="0"/>
        <v>513.70000000000005</v>
      </c>
      <c r="G7" s="84">
        <v>38000</v>
      </c>
      <c r="H7" s="33">
        <v>0</v>
      </c>
      <c r="I7" s="34">
        <f t="shared" si="1"/>
        <v>0</v>
      </c>
      <c r="J7" s="34">
        <f t="shared" si="2"/>
        <v>0</v>
      </c>
      <c r="K7" s="35">
        <f t="shared" si="3"/>
        <v>0</v>
      </c>
      <c r="L7" s="34">
        <f t="shared" si="4"/>
        <v>1541100.0000000002</v>
      </c>
      <c r="M7" s="24" t="s">
        <v>14</v>
      </c>
      <c r="N7" s="19"/>
    </row>
    <row r="8" spans="1:14" s="20" customFormat="1" ht="13.5" x14ac:dyDescent="0.2">
      <c r="A8" s="80">
        <v>7</v>
      </c>
      <c r="B8" s="83">
        <v>303</v>
      </c>
      <c r="C8" s="80">
        <v>3</v>
      </c>
      <c r="D8" s="82" t="s">
        <v>12</v>
      </c>
      <c r="E8" s="84">
        <v>756</v>
      </c>
      <c r="F8" s="84">
        <f t="shared" si="0"/>
        <v>831.6</v>
      </c>
      <c r="G8" s="84">
        <v>38000</v>
      </c>
      <c r="H8" s="33">
        <v>0</v>
      </c>
      <c r="I8" s="34">
        <f t="shared" si="1"/>
        <v>0</v>
      </c>
      <c r="J8" s="34">
        <f t="shared" si="2"/>
        <v>0</v>
      </c>
      <c r="K8" s="35">
        <f t="shared" si="3"/>
        <v>0</v>
      </c>
      <c r="L8" s="34">
        <f t="shared" si="4"/>
        <v>2494800</v>
      </c>
      <c r="M8" s="24" t="s">
        <v>14</v>
      </c>
      <c r="N8" s="19"/>
    </row>
    <row r="9" spans="1:14" s="20" customFormat="1" ht="13.5" x14ac:dyDescent="0.2">
      <c r="A9" s="80">
        <v>8</v>
      </c>
      <c r="B9" s="83">
        <v>401</v>
      </c>
      <c r="C9" s="80">
        <v>4</v>
      </c>
      <c r="D9" s="82" t="s">
        <v>48</v>
      </c>
      <c r="E9" s="84">
        <v>1069</v>
      </c>
      <c r="F9" s="84">
        <f t="shared" si="0"/>
        <v>1175.9000000000001</v>
      </c>
      <c r="G9" s="84">
        <v>38000</v>
      </c>
      <c r="H9" s="33">
        <v>0</v>
      </c>
      <c r="I9" s="34">
        <f t="shared" si="1"/>
        <v>0</v>
      </c>
      <c r="J9" s="34">
        <f t="shared" si="2"/>
        <v>0</v>
      </c>
      <c r="K9" s="35">
        <f t="shared" si="3"/>
        <v>0</v>
      </c>
      <c r="L9" s="34">
        <f t="shared" si="4"/>
        <v>3527700.0000000005</v>
      </c>
      <c r="M9" s="24" t="s">
        <v>14</v>
      </c>
      <c r="N9" s="19"/>
    </row>
    <row r="10" spans="1:14" s="20" customFormat="1" ht="13.5" x14ac:dyDescent="0.2">
      <c r="A10" s="80">
        <v>9</v>
      </c>
      <c r="B10" s="83">
        <v>402</v>
      </c>
      <c r="C10" s="80">
        <v>4</v>
      </c>
      <c r="D10" s="82" t="s">
        <v>20</v>
      </c>
      <c r="E10" s="84">
        <v>467</v>
      </c>
      <c r="F10" s="84">
        <f t="shared" si="0"/>
        <v>513.70000000000005</v>
      </c>
      <c r="G10" s="84">
        <v>38000</v>
      </c>
      <c r="H10" s="33">
        <v>0</v>
      </c>
      <c r="I10" s="34">
        <f t="shared" si="1"/>
        <v>0</v>
      </c>
      <c r="J10" s="34">
        <f t="shared" si="2"/>
        <v>0</v>
      </c>
      <c r="K10" s="35">
        <f t="shared" si="3"/>
        <v>0</v>
      </c>
      <c r="L10" s="34">
        <f t="shared" si="4"/>
        <v>1541100.0000000002</v>
      </c>
      <c r="M10" s="24" t="s">
        <v>14</v>
      </c>
      <c r="N10" s="19"/>
    </row>
    <row r="11" spans="1:14" s="20" customFormat="1" ht="13.5" x14ac:dyDescent="0.2">
      <c r="A11" s="80">
        <v>10</v>
      </c>
      <c r="B11" s="83">
        <v>403</v>
      </c>
      <c r="C11" s="80">
        <v>4</v>
      </c>
      <c r="D11" s="82" t="s">
        <v>12</v>
      </c>
      <c r="E11" s="84">
        <v>756</v>
      </c>
      <c r="F11" s="84">
        <f t="shared" si="0"/>
        <v>831.6</v>
      </c>
      <c r="G11" s="84">
        <v>38000</v>
      </c>
      <c r="H11" s="33">
        <v>0</v>
      </c>
      <c r="I11" s="34">
        <f t="shared" si="1"/>
        <v>0</v>
      </c>
      <c r="J11" s="34">
        <f t="shared" si="2"/>
        <v>0</v>
      </c>
      <c r="K11" s="35">
        <f t="shared" si="3"/>
        <v>0</v>
      </c>
      <c r="L11" s="34">
        <f t="shared" si="4"/>
        <v>2494800</v>
      </c>
      <c r="M11" s="24" t="s">
        <v>14</v>
      </c>
      <c r="N11" s="19"/>
    </row>
    <row r="12" spans="1:14" s="20" customFormat="1" ht="13.5" x14ac:dyDescent="0.2">
      <c r="A12" s="80">
        <v>11</v>
      </c>
      <c r="B12" s="83">
        <v>501</v>
      </c>
      <c r="C12" s="80">
        <v>5</v>
      </c>
      <c r="D12" s="82" t="s">
        <v>48</v>
      </c>
      <c r="E12" s="84">
        <v>1069</v>
      </c>
      <c r="F12" s="84">
        <f t="shared" si="0"/>
        <v>1175.9000000000001</v>
      </c>
      <c r="G12" s="84">
        <v>38000</v>
      </c>
      <c r="H12" s="33">
        <f t="shared" si="5"/>
        <v>40622000</v>
      </c>
      <c r="I12" s="34">
        <f t="shared" si="1"/>
        <v>44684200</v>
      </c>
      <c r="J12" s="34">
        <f t="shared" si="2"/>
        <v>32497600</v>
      </c>
      <c r="K12" s="35">
        <f t="shared" si="3"/>
        <v>111500</v>
      </c>
      <c r="L12" s="34">
        <f t="shared" si="4"/>
        <v>3527700.0000000005</v>
      </c>
      <c r="M12" s="24" t="s">
        <v>15</v>
      </c>
      <c r="N12" s="19"/>
    </row>
    <row r="13" spans="1:14" s="20" customFormat="1" ht="13.5" x14ac:dyDescent="0.2">
      <c r="A13" s="80">
        <v>12</v>
      </c>
      <c r="B13" s="83">
        <v>502</v>
      </c>
      <c r="C13" s="80">
        <v>5</v>
      </c>
      <c r="D13" s="82" t="s">
        <v>20</v>
      </c>
      <c r="E13" s="84">
        <v>467</v>
      </c>
      <c r="F13" s="84">
        <f t="shared" si="0"/>
        <v>513.70000000000005</v>
      </c>
      <c r="G13" s="84">
        <v>38000</v>
      </c>
      <c r="H13" s="33">
        <v>0</v>
      </c>
      <c r="I13" s="34">
        <f t="shared" si="1"/>
        <v>0</v>
      </c>
      <c r="J13" s="34">
        <f t="shared" si="2"/>
        <v>0</v>
      </c>
      <c r="K13" s="35">
        <f t="shared" si="3"/>
        <v>0</v>
      </c>
      <c r="L13" s="34">
        <f t="shared" si="4"/>
        <v>1541100.0000000002</v>
      </c>
      <c r="M13" s="24" t="s">
        <v>14</v>
      </c>
      <c r="N13" s="19"/>
    </row>
    <row r="14" spans="1:14" s="20" customFormat="1" ht="13.5" x14ac:dyDescent="0.2">
      <c r="A14" s="80">
        <v>13</v>
      </c>
      <c r="B14" s="83">
        <v>503</v>
      </c>
      <c r="C14" s="80">
        <v>5</v>
      </c>
      <c r="D14" s="82" t="s">
        <v>12</v>
      </c>
      <c r="E14" s="84">
        <v>756</v>
      </c>
      <c r="F14" s="84">
        <f t="shared" si="0"/>
        <v>831.6</v>
      </c>
      <c r="G14" s="84">
        <v>38000</v>
      </c>
      <c r="H14" s="33">
        <v>0</v>
      </c>
      <c r="I14" s="34">
        <f t="shared" si="1"/>
        <v>0</v>
      </c>
      <c r="J14" s="34">
        <f t="shared" si="2"/>
        <v>0</v>
      </c>
      <c r="K14" s="35">
        <f t="shared" si="3"/>
        <v>0</v>
      </c>
      <c r="L14" s="34">
        <f t="shared" si="4"/>
        <v>2494800</v>
      </c>
      <c r="M14" s="24" t="s">
        <v>14</v>
      </c>
      <c r="N14" s="19"/>
    </row>
    <row r="15" spans="1:14" s="20" customFormat="1" ht="13.5" x14ac:dyDescent="0.2">
      <c r="A15" s="80">
        <v>14</v>
      </c>
      <c r="B15" s="83">
        <v>601</v>
      </c>
      <c r="C15" s="80">
        <v>6</v>
      </c>
      <c r="D15" s="82" t="s">
        <v>48</v>
      </c>
      <c r="E15" s="84">
        <v>1069</v>
      </c>
      <c r="F15" s="84">
        <f t="shared" si="0"/>
        <v>1175.9000000000001</v>
      </c>
      <c r="G15" s="84">
        <v>38000</v>
      </c>
      <c r="H15" s="33">
        <f t="shared" si="5"/>
        <v>40622000</v>
      </c>
      <c r="I15" s="34">
        <f t="shared" si="1"/>
        <v>44684200</v>
      </c>
      <c r="J15" s="34">
        <f t="shared" si="2"/>
        <v>32497600</v>
      </c>
      <c r="K15" s="35">
        <f t="shared" si="3"/>
        <v>111500</v>
      </c>
      <c r="L15" s="34">
        <f t="shared" si="4"/>
        <v>3527700.0000000005</v>
      </c>
      <c r="M15" s="24" t="s">
        <v>15</v>
      </c>
      <c r="N15" s="19"/>
    </row>
    <row r="16" spans="1:14" s="20" customFormat="1" ht="13.5" x14ac:dyDescent="0.2">
      <c r="A16" s="80">
        <v>15</v>
      </c>
      <c r="B16" s="83">
        <v>602</v>
      </c>
      <c r="C16" s="80">
        <v>6</v>
      </c>
      <c r="D16" s="82" t="s">
        <v>20</v>
      </c>
      <c r="E16" s="84">
        <v>467</v>
      </c>
      <c r="F16" s="84">
        <f t="shared" si="0"/>
        <v>513.70000000000005</v>
      </c>
      <c r="G16" s="84">
        <v>38000</v>
      </c>
      <c r="H16" s="33">
        <v>0</v>
      </c>
      <c r="I16" s="34">
        <f t="shared" si="1"/>
        <v>0</v>
      </c>
      <c r="J16" s="34">
        <f t="shared" si="2"/>
        <v>0</v>
      </c>
      <c r="K16" s="35">
        <f t="shared" si="3"/>
        <v>0</v>
      </c>
      <c r="L16" s="34">
        <f t="shared" si="4"/>
        <v>1541100.0000000002</v>
      </c>
      <c r="M16" s="24" t="s">
        <v>14</v>
      </c>
      <c r="N16" s="19"/>
    </row>
    <row r="17" spans="1:14" s="20" customFormat="1" ht="13.5" x14ac:dyDescent="0.2">
      <c r="A17" s="80">
        <v>16</v>
      </c>
      <c r="B17" s="83">
        <v>603</v>
      </c>
      <c r="C17" s="80">
        <v>6</v>
      </c>
      <c r="D17" s="82" t="s">
        <v>12</v>
      </c>
      <c r="E17" s="84">
        <v>756</v>
      </c>
      <c r="F17" s="84">
        <f t="shared" si="0"/>
        <v>831.6</v>
      </c>
      <c r="G17" s="84">
        <v>38000</v>
      </c>
      <c r="H17" s="33">
        <v>0</v>
      </c>
      <c r="I17" s="34">
        <f t="shared" si="1"/>
        <v>0</v>
      </c>
      <c r="J17" s="34">
        <f t="shared" si="2"/>
        <v>0</v>
      </c>
      <c r="K17" s="35">
        <f t="shared" si="3"/>
        <v>0</v>
      </c>
      <c r="L17" s="34">
        <f t="shared" si="4"/>
        <v>2494800</v>
      </c>
      <c r="M17" s="24" t="s">
        <v>14</v>
      </c>
      <c r="N17" s="19"/>
    </row>
    <row r="18" spans="1:14" s="20" customFormat="1" ht="13.5" x14ac:dyDescent="0.2">
      <c r="A18" s="80">
        <v>17</v>
      </c>
      <c r="B18" s="83">
        <v>701</v>
      </c>
      <c r="C18" s="80">
        <v>7</v>
      </c>
      <c r="D18" s="82" t="s">
        <v>48</v>
      </c>
      <c r="E18" s="84">
        <v>1069</v>
      </c>
      <c r="F18" s="84">
        <f t="shared" si="0"/>
        <v>1175.9000000000001</v>
      </c>
      <c r="G18" s="84">
        <v>38000</v>
      </c>
      <c r="H18" s="33">
        <f t="shared" si="5"/>
        <v>40622000</v>
      </c>
      <c r="I18" s="34">
        <f t="shared" si="1"/>
        <v>44684200</v>
      </c>
      <c r="J18" s="34">
        <f t="shared" si="2"/>
        <v>32497600</v>
      </c>
      <c r="K18" s="35">
        <f t="shared" si="3"/>
        <v>111500</v>
      </c>
      <c r="L18" s="34">
        <f t="shared" si="4"/>
        <v>3527700.0000000005</v>
      </c>
      <c r="M18" s="24" t="s">
        <v>15</v>
      </c>
      <c r="N18" s="19"/>
    </row>
    <row r="19" spans="1:14" s="20" customFormat="1" ht="13.5" x14ac:dyDescent="0.2">
      <c r="A19" s="80">
        <v>18</v>
      </c>
      <c r="B19" s="83">
        <v>702</v>
      </c>
      <c r="C19" s="80">
        <v>7</v>
      </c>
      <c r="D19" s="82" t="s">
        <v>20</v>
      </c>
      <c r="E19" s="84">
        <v>467</v>
      </c>
      <c r="F19" s="84">
        <f t="shared" si="0"/>
        <v>513.70000000000005</v>
      </c>
      <c r="G19" s="84">
        <v>38000</v>
      </c>
      <c r="H19" s="33">
        <v>0</v>
      </c>
      <c r="I19" s="34">
        <f t="shared" si="1"/>
        <v>0</v>
      </c>
      <c r="J19" s="34">
        <f t="shared" si="2"/>
        <v>0</v>
      </c>
      <c r="K19" s="35">
        <f t="shared" si="3"/>
        <v>0</v>
      </c>
      <c r="L19" s="34">
        <f t="shared" si="4"/>
        <v>1541100.0000000002</v>
      </c>
      <c r="M19" s="24" t="s">
        <v>14</v>
      </c>
      <c r="N19" s="19"/>
    </row>
    <row r="20" spans="1:14" s="20" customFormat="1" ht="13.5" x14ac:dyDescent="0.2">
      <c r="A20" s="80">
        <v>19</v>
      </c>
      <c r="B20" s="83">
        <v>703</v>
      </c>
      <c r="C20" s="80">
        <v>7</v>
      </c>
      <c r="D20" s="82" t="s">
        <v>12</v>
      </c>
      <c r="E20" s="84">
        <v>756</v>
      </c>
      <c r="F20" s="84">
        <f t="shared" si="0"/>
        <v>831.6</v>
      </c>
      <c r="G20" s="84">
        <v>38000</v>
      </c>
      <c r="H20" s="33">
        <v>0</v>
      </c>
      <c r="I20" s="34">
        <f t="shared" si="1"/>
        <v>0</v>
      </c>
      <c r="J20" s="34">
        <f t="shared" si="2"/>
        <v>0</v>
      </c>
      <c r="K20" s="35">
        <f t="shared" si="3"/>
        <v>0</v>
      </c>
      <c r="L20" s="34">
        <f t="shared" si="4"/>
        <v>2494800</v>
      </c>
      <c r="M20" s="24" t="s">
        <v>14</v>
      </c>
      <c r="N20" s="19"/>
    </row>
    <row r="21" spans="1:14" s="20" customFormat="1" ht="13.5" x14ac:dyDescent="0.2">
      <c r="A21" s="80">
        <v>20</v>
      </c>
      <c r="B21" s="83">
        <v>801</v>
      </c>
      <c r="C21" s="80">
        <v>8</v>
      </c>
      <c r="D21" s="82" t="s">
        <v>12</v>
      </c>
      <c r="E21" s="84">
        <v>915</v>
      </c>
      <c r="F21" s="84">
        <f t="shared" si="0"/>
        <v>1006.5000000000001</v>
      </c>
      <c r="G21" s="84">
        <v>38000</v>
      </c>
      <c r="H21" s="33">
        <f t="shared" si="5"/>
        <v>34770000</v>
      </c>
      <c r="I21" s="34">
        <f t="shared" si="1"/>
        <v>38247000</v>
      </c>
      <c r="J21" s="34">
        <f t="shared" si="2"/>
        <v>27816000</v>
      </c>
      <c r="K21" s="35">
        <f t="shared" si="3"/>
        <v>95500</v>
      </c>
      <c r="L21" s="34">
        <f t="shared" si="4"/>
        <v>3019500.0000000005</v>
      </c>
      <c r="M21" s="24" t="s">
        <v>15</v>
      </c>
      <c r="N21" s="19"/>
    </row>
    <row r="22" spans="1:14" s="20" customFormat="1" ht="13.5" x14ac:dyDescent="0.2">
      <c r="A22" s="80">
        <v>21</v>
      </c>
      <c r="B22" s="83">
        <v>803</v>
      </c>
      <c r="C22" s="80">
        <v>8</v>
      </c>
      <c r="D22" s="82" t="s">
        <v>12</v>
      </c>
      <c r="E22" s="84">
        <v>756</v>
      </c>
      <c r="F22" s="84">
        <f t="shared" si="0"/>
        <v>831.6</v>
      </c>
      <c r="G22" s="84">
        <v>38000</v>
      </c>
      <c r="H22" s="33">
        <v>0</v>
      </c>
      <c r="I22" s="34">
        <f t="shared" si="1"/>
        <v>0</v>
      </c>
      <c r="J22" s="34">
        <f t="shared" si="2"/>
        <v>0</v>
      </c>
      <c r="K22" s="35">
        <f t="shared" si="3"/>
        <v>0</v>
      </c>
      <c r="L22" s="34">
        <f t="shared" si="4"/>
        <v>2494800</v>
      </c>
      <c r="M22" s="24" t="s">
        <v>14</v>
      </c>
      <c r="N22" s="19"/>
    </row>
    <row r="23" spans="1:14" s="20" customFormat="1" ht="13.5" x14ac:dyDescent="0.2">
      <c r="A23" s="80">
        <v>22</v>
      </c>
      <c r="B23" s="83">
        <v>901</v>
      </c>
      <c r="C23" s="80">
        <v>9</v>
      </c>
      <c r="D23" s="82" t="s">
        <v>48</v>
      </c>
      <c r="E23" s="84">
        <v>1069</v>
      </c>
      <c r="F23" s="84">
        <f t="shared" si="0"/>
        <v>1175.9000000000001</v>
      </c>
      <c r="G23" s="84">
        <v>38000</v>
      </c>
      <c r="H23" s="33">
        <f t="shared" si="5"/>
        <v>40622000</v>
      </c>
      <c r="I23" s="34">
        <f t="shared" si="1"/>
        <v>44684200</v>
      </c>
      <c r="J23" s="34">
        <f t="shared" si="2"/>
        <v>32497600</v>
      </c>
      <c r="K23" s="35">
        <f t="shared" si="3"/>
        <v>111500</v>
      </c>
      <c r="L23" s="34">
        <f t="shared" si="4"/>
        <v>3527700.0000000005</v>
      </c>
      <c r="M23" s="24" t="s">
        <v>15</v>
      </c>
      <c r="N23" s="19"/>
    </row>
    <row r="24" spans="1:14" s="20" customFormat="1" ht="13.5" x14ac:dyDescent="0.2">
      <c r="A24" s="80">
        <v>23</v>
      </c>
      <c r="B24" s="83">
        <v>902</v>
      </c>
      <c r="C24" s="80">
        <v>9</v>
      </c>
      <c r="D24" s="82" t="s">
        <v>20</v>
      </c>
      <c r="E24" s="85">
        <v>467</v>
      </c>
      <c r="F24" s="84">
        <f t="shared" si="0"/>
        <v>513.70000000000005</v>
      </c>
      <c r="G24" s="84">
        <v>38000</v>
      </c>
      <c r="H24" s="33">
        <v>0</v>
      </c>
      <c r="I24" s="34">
        <f t="shared" si="1"/>
        <v>0</v>
      </c>
      <c r="J24" s="34">
        <f t="shared" si="2"/>
        <v>0</v>
      </c>
      <c r="K24" s="35">
        <f t="shared" si="3"/>
        <v>0</v>
      </c>
      <c r="L24" s="34">
        <f t="shared" si="4"/>
        <v>1541100.0000000002</v>
      </c>
      <c r="M24" s="24" t="s">
        <v>14</v>
      </c>
      <c r="N24" s="19"/>
    </row>
    <row r="25" spans="1:14" s="20" customFormat="1" ht="13.5" x14ac:dyDescent="0.2">
      <c r="A25" s="80">
        <v>24</v>
      </c>
      <c r="B25" s="83">
        <v>903</v>
      </c>
      <c r="C25" s="80">
        <v>9</v>
      </c>
      <c r="D25" s="82" t="s">
        <v>12</v>
      </c>
      <c r="E25" s="85">
        <v>756</v>
      </c>
      <c r="F25" s="84">
        <f t="shared" si="0"/>
        <v>831.6</v>
      </c>
      <c r="G25" s="84">
        <v>38000</v>
      </c>
      <c r="H25" s="33">
        <v>0</v>
      </c>
      <c r="I25" s="34">
        <f t="shared" si="1"/>
        <v>0</v>
      </c>
      <c r="J25" s="34">
        <f t="shared" si="2"/>
        <v>0</v>
      </c>
      <c r="K25" s="35">
        <f t="shared" si="3"/>
        <v>0</v>
      </c>
      <c r="L25" s="34">
        <f t="shared" si="4"/>
        <v>2494800</v>
      </c>
      <c r="M25" s="24" t="s">
        <v>14</v>
      </c>
      <c r="N25" s="19"/>
    </row>
    <row r="26" spans="1:14" s="20" customFormat="1" ht="13.5" x14ac:dyDescent="0.2">
      <c r="A26" s="80">
        <v>25</v>
      </c>
      <c r="B26" s="83">
        <v>1001</v>
      </c>
      <c r="C26" s="80">
        <v>10</v>
      </c>
      <c r="D26" s="82" t="s">
        <v>48</v>
      </c>
      <c r="E26" s="84">
        <v>1069</v>
      </c>
      <c r="F26" s="84">
        <f t="shared" si="0"/>
        <v>1175.9000000000001</v>
      </c>
      <c r="G26" s="84">
        <v>38000</v>
      </c>
      <c r="H26" s="33">
        <f t="shared" si="5"/>
        <v>40622000</v>
      </c>
      <c r="I26" s="34">
        <f t="shared" si="1"/>
        <v>44684200</v>
      </c>
      <c r="J26" s="34">
        <f t="shared" si="2"/>
        <v>32497600</v>
      </c>
      <c r="K26" s="35">
        <f t="shared" si="3"/>
        <v>111500</v>
      </c>
      <c r="L26" s="34">
        <f t="shared" si="4"/>
        <v>3527700.0000000005</v>
      </c>
      <c r="M26" s="24" t="s">
        <v>15</v>
      </c>
      <c r="N26" s="19"/>
    </row>
    <row r="27" spans="1:14" s="20" customFormat="1" ht="13.5" x14ac:dyDescent="0.2">
      <c r="A27" s="80">
        <v>26</v>
      </c>
      <c r="B27" s="83">
        <v>1002</v>
      </c>
      <c r="C27" s="80">
        <v>10</v>
      </c>
      <c r="D27" s="82" t="s">
        <v>20</v>
      </c>
      <c r="E27" s="85">
        <v>467</v>
      </c>
      <c r="F27" s="84">
        <f t="shared" si="0"/>
        <v>513.70000000000005</v>
      </c>
      <c r="G27" s="84">
        <v>38000</v>
      </c>
      <c r="H27" s="33">
        <v>0</v>
      </c>
      <c r="I27" s="34">
        <f t="shared" si="1"/>
        <v>0</v>
      </c>
      <c r="J27" s="34">
        <f t="shared" si="2"/>
        <v>0</v>
      </c>
      <c r="K27" s="35">
        <f t="shared" si="3"/>
        <v>0</v>
      </c>
      <c r="L27" s="34">
        <f t="shared" si="4"/>
        <v>1541100.0000000002</v>
      </c>
      <c r="M27" s="24" t="s">
        <v>14</v>
      </c>
      <c r="N27" s="19"/>
    </row>
    <row r="28" spans="1:14" s="20" customFormat="1" ht="13.5" x14ac:dyDescent="0.2">
      <c r="A28" s="80">
        <v>27</v>
      </c>
      <c r="B28" s="83">
        <v>1003</v>
      </c>
      <c r="C28" s="80">
        <v>10</v>
      </c>
      <c r="D28" s="82" t="s">
        <v>12</v>
      </c>
      <c r="E28" s="85">
        <v>756</v>
      </c>
      <c r="F28" s="84">
        <f t="shared" si="0"/>
        <v>831.6</v>
      </c>
      <c r="G28" s="84">
        <v>38000</v>
      </c>
      <c r="H28" s="33">
        <v>0</v>
      </c>
      <c r="I28" s="34">
        <f t="shared" si="1"/>
        <v>0</v>
      </c>
      <c r="J28" s="34">
        <f t="shared" si="2"/>
        <v>0</v>
      </c>
      <c r="K28" s="35">
        <f t="shared" si="3"/>
        <v>0</v>
      </c>
      <c r="L28" s="34">
        <f t="shared" si="4"/>
        <v>2494800</v>
      </c>
      <c r="M28" s="24" t="s">
        <v>14</v>
      </c>
      <c r="N28" s="19"/>
    </row>
    <row r="29" spans="1:14" s="20" customFormat="1" ht="13.5" x14ac:dyDescent="0.2">
      <c r="A29" s="80">
        <v>28</v>
      </c>
      <c r="B29" s="83">
        <v>1101</v>
      </c>
      <c r="C29" s="80">
        <v>11</v>
      </c>
      <c r="D29" s="82" t="s">
        <v>48</v>
      </c>
      <c r="E29" s="84">
        <v>1069</v>
      </c>
      <c r="F29" s="84">
        <f t="shared" si="0"/>
        <v>1175.9000000000001</v>
      </c>
      <c r="G29" s="84">
        <v>38000</v>
      </c>
      <c r="H29" s="33">
        <f t="shared" si="5"/>
        <v>40622000</v>
      </c>
      <c r="I29" s="34">
        <f t="shared" si="1"/>
        <v>44684200</v>
      </c>
      <c r="J29" s="34">
        <f t="shared" si="2"/>
        <v>32497600</v>
      </c>
      <c r="K29" s="35">
        <f t="shared" si="3"/>
        <v>111500</v>
      </c>
      <c r="L29" s="34">
        <f t="shared" si="4"/>
        <v>3527700.0000000005</v>
      </c>
      <c r="M29" s="24" t="s">
        <v>15</v>
      </c>
      <c r="N29" s="19"/>
    </row>
    <row r="30" spans="1:14" s="20" customFormat="1" ht="13.5" x14ac:dyDescent="0.2">
      <c r="A30" s="80">
        <v>29</v>
      </c>
      <c r="B30" s="83">
        <v>1102</v>
      </c>
      <c r="C30" s="80">
        <v>11</v>
      </c>
      <c r="D30" s="82" t="s">
        <v>20</v>
      </c>
      <c r="E30" s="85">
        <v>467</v>
      </c>
      <c r="F30" s="84">
        <f t="shared" si="0"/>
        <v>513.70000000000005</v>
      </c>
      <c r="G30" s="84">
        <v>38000</v>
      </c>
      <c r="H30" s="33">
        <v>0</v>
      </c>
      <c r="I30" s="34">
        <f t="shared" si="1"/>
        <v>0</v>
      </c>
      <c r="J30" s="34">
        <f t="shared" si="2"/>
        <v>0</v>
      </c>
      <c r="K30" s="35">
        <f t="shared" si="3"/>
        <v>0</v>
      </c>
      <c r="L30" s="34">
        <f t="shared" si="4"/>
        <v>1541100.0000000002</v>
      </c>
      <c r="M30" s="24" t="s">
        <v>14</v>
      </c>
      <c r="N30" s="19"/>
    </row>
    <row r="31" spans="1:14" s="20" customFormat="1" ht="13.5" x14ac:dyDescent="0.2">
      <c r="A31" s="80">
        <v>30</v>
      </c>
      <c r="B31" s="83">
        <v>1103</v>
      </c>
      <c r="C31" s="80">
        <v>11</v>
      </c>
      <c r="D31" s="82" t="s">
        <v>12</v>
      </c>
      <c r="E31" s="85">
        <v>756</v>
      </c>
      <c r="F31" s="84">
        <f t="shared" si="0"/>
        <v>831.6</v>
      </c>
      <c r="G31" s="84">
        <v>38000</v>
      </c>
      <c r="H31" s="33">
        <v>0</v>
      </c>
      <c r="I31" s="34">
        <f t="shared" si="1"/>
        <v>0</v>
      </c>
      <c r="J31" s="34">
        <f t="shared" si="2"/>
        <v>0</v>
      </c>
      <c r="K31" s="35">
        <f t="shared" si="3"/>
        <v>0</v>
      </c>
      <c r="L31" s="34">
        <f t="shared" si="4"/>
        <v>2494800</v>
      </c>
      <c r="M31" s="24" t="s">
        <v>14</v>
      </c>
      <c r="N31" s="19"/>
    </row>
    <row r="32" spans="1:14" s="20" customFormat="1" ht="13.5" x14ac:dyDescent="0.2">
      <c r="A32" s="80">
        <v>31</v>
      </c>
      <c r="B32" s="83">
        <v>1201</v>
      </c>
      <c r="C32" s="80">
        <v>12</v>
      </c>
      <c r="D32" s="82" t="s">
        <v>48</v>
      </c>
      <c r="E32" s="84">
        <v>1069</v>
      </c>
      <c r="F32" s="84">
        <f t="shared" si="0"/>
        <v>1175.9000000000001</v>
      </c>
      <c r="G32" s="84">
        <v>38000</v>
      </c>
      <c r="H32" s="33">
        <f t="shared" si="5"/>
        <v>40622000</v>
      </c>
      <c r="I32" s="34">
        <f t="shared" si="1"/>
        <v>44684200</v>
      </c>
      <c r="J32" s="34">
        <f t="shared" si="2"/>
        <v>32497600</v>
      </c>
      <c r="K32" s="35">
        <f t="shared" si="3"/>
        <v>111500</v>
      </c>
      <c r="L32" s="34">
        <f t="shared" si="4"/>
        <v>3527700.0000000005</v>
      </c>
      <c r="M32" s="24" t="s">
        <v>15</v>
      </c>
      <c r="N32" s="19"/>
    </row>
    <row r="33" spans="1:14" s="20" customFormat="1" ht="13.5" x14ac:dyDescent="0.2">
      <c r="A33" s="80">
        <v>32</v>
      </c>
      <c r="B33" s="83">
        <v>1202</v>
      </c>
      <c r="C33" s="80">
        <v>12</v>
      </c>
      <c r="D33" s="82" t="s">
        <v>20</v>
      </c>
      <c r="E33" s="85">
        <v>467</v>
      </c>
      <c r="F33" s="84">
        <f t="shared" si="0"/>
        <v>513.70000000000005</v>
      </c>
      <c r="G33" s="84">
        <v>38000</v>
      </c>
      <c r="H33" s="33">
        <f t="shared" si="5"/>
        <v>17746000</v>
      </c>
      <c r="I33" s="34">
        <f t="shared" si="1"/>
        <v>19520600</v>
      </c>
      <c r="J33" s="34">
        <f t="shared" si="2"/>
        <v>14196800</v>
      </c>
      <c r="K33" s="35">
        <f t="shared" si="3"/>
        <v>49000</v>
      </c>
      <c r="L33" s="34">
        <f t="shared" si="4"/>
        <v>1541100.0000000002</v>
      </c>
      <c r="M33" s="24" t="s">
        <v>15</v>
      </c>
      <c r="N33" s="19"/>
    </row>
    <row r="34" spans="1:14" s="20" customFormat="1" ht="13.5" x14ac:dyDescent="0.2">
      <c r="A34" s="80">
        <v>33</v>
      </c>
      <c r="B34" s="83">
        <v>1203</v>
      </c>
      <c r="C34" s="80">
        <v>12</v>
      </c>
      <c r="D34" s="82" t="s">
        <v>12</v>
      </c>
      <c r="E34" s="85">
        <v>756</v>
      </c>
      <c r="F34" s="84">
        <f t="shared" si="0"/>
        <v>831.6</v>
      </c>
      <c r="G34" s="84">
        <v>38000</v>
      </c>
      <c r="H34" s="33">
        <v>0</v>
      </c>
      <c r="I34" s="34">
        <f t="shared" si="1"/>
        <v>0</v>
      </c>
      <c r="J34" s="34">
        <f t="shared" si="2"/>
        <v>0</v>
      </c>
      <c r="K34" s="35">
        <f t="shared" si="3"/>
        <v>0</v>
      </c>
      <c r="L34" s="34">
        <f t="shared" si="4"/>
        <v>2494800</v>
      </c>
      <c r="M34" s="24" t="s">
        <v>14</v>
      </c>
      <c r="N34" s="19"/>
    </row>
    <row r="35" spans="1:14" s="20" customFormat="1" ht="13.5" x14ac:dyDescent="0.2">
      <c r="A35" s="80">
        <v>34</v>
      </c>
      <c r="B35" s="83">
        <v>1301</v>
      </c>
      <c r="C35" s="80">
        <v>13</v>
      </c>
      <c r="D35" s="82" t="s">
        <v>48</v>
      </c>
      <c r="E35" s="84">
        <v>1069</v>
      </c>
      <c r="F35" s="84">
        <f t="shared" si="0"/>
        <v>1175.9000000000001</v>
      </c>
      <c r="G35" s="84">
        <v>38000</v>
      </c>
      <c r="H35" s="33">
        <f t="shared" si="5"/>
        <v>40622000</v>
      </c>
      <c r="I35" s="34">
        <f t="shared" si="1"/>
        <v>44684200</v>
      </c>
      <c r="J35" s="34">
        <f t="shared" si="2"/>
        <v>32497600</v>
      </c>
      <c r="K35" s="35">
        <f t="shared" si="3"/>
        <v>111500</v>
      </c>
      <c r="L35" s="34">
        <f t="shared" si="4"/>
        <v>3527700.0000000005</v>
      </c>
      <c r="M35" s="24" t="s">
        <v>15</v>
      </c>
      <c r="N35" s="19"/>
    </row>
    <row r="36" spans="1:14" s="20" customFormat="1" ht="13.5" x14ac:dyDescent="0.2">
      <c r="A36" s="80">
        <v>35</v>
      </c>
      <c r="B36" s="83">
        <v>1302</v>
      </c>
      <c r="C36" s="80">
        <v>13</v>
      </c>
      <c r="D36" s="82" t="s">
        <v>20</v>
      </c>
      <c r="E36" s="85">
        <v>499</v>
      </c>
      <c r="F36" s="84">
        <f t="shared" si="0"/>
        <v>548.90000000000009</v>
      </c>
      <c r="G36" s="84">
        <v>38000</v>
      </c>
      <c r="H36" s="33">
        <v>0</v>
      </c>
      <c r="I36" s="34">
        <f t="shared" si="1"/>
        <v>0</v>
      </c>
      <c r="J36" s="34">
        <f t="shared" si="2"/>
        <v>0</v>
      </c>
      <c r="K36" s="35">
        <f t="shared" si="3"/>
        <v>0</v>
      </c>
      <c r="L36" s="34">
        <f t="shared" si="4"/>
        <v>1646700.0000000002</v>
      </c>
      <c r="M36" s="86" t="s">
        <v>49</v>
      </c>
      <c r="N36" s="19"/>
    </row>
    <row r="37" spans="1:14" s="20" customFormat="1" ht="13.5" x14ac:dyDescent="0.2">
      <c r="A37" s="80">
        <v>36</v>
      </c>
      <c r="B37" s="83">
        <v>1303</v>
      </c>
      <c r="C37" s="80">
        <v>13</v>
      </c>
      <c r="D37" s="82" t="s">
        <v>12</v>
      </c>
      <c r="E37" s="85">
        <v>756</v>
      </c>
      <c r="F37" s="84">
        <f t="shared" si="0"/>
        <v>831.6</v>
      </c>
      <c r="G37" s="84">
        <v>38000</v>
      </c>
      <c r="H37" s="33">
        <v>0</v>
      </c>
      <c r="I37" s="34">
        <f t="shared" si="1"/>
        <v>0</v>
      </c>
      <c r="J37" s="34">
        <f t="shared" si="2"/>
        <v>0</v>
      </c>
      <c r="K37" s="35">
        <f t="shared" si="3"/>
        <v>0</v>
      </c>
      <c r="L37" s="34">
        <f t="shared" si="4"/>
        <v>2494800</v>
      </c>
      <c r="M37" s="24" t="s">
        <v>14</v>
      </c>
      <c r="N37" s="19"/>
    </row>
    <row r="38" spans="1:14" s="20" customFormat="1" ht="13.5" x14ac:dyDescent="0.2">
      <c r="A38" s="80">
        <v>37</v>
      </c>
      <c r="B38" s="83">
        <v>1401</v>
      </c>
      <c r="C38" s="80">
        <v>14</v>
      </c>
      <c r="D38" s="82" t="s">
        <v>48</v>
      </c>
      <c r="E38" s="84">
        <v>1069</v>
      </c>
      <c r="F38" s="84">
        <f t="shared" si="0"/>
        <v>1175.9000000000001</v>
      </c>
      <c r="G38" s="84">
        <v>38000</v>
      </c>
      <c r="H38" s="33">
        <f t="shared" si="5"/>
        <v>40622000</v>
      </c>
      <c r="I38" s="34">
        <f t="shared" si="1"/>
        <v>44684200</v>
      </c>
      <c r="J38" s="34">
        <f t="shared" si="2"/>
        <v>32497600</v>
      </c>
      <c r="K38" s="35">
        <f t="shared" si="3"/>
        <v>111500</v>
      </c>
      <c r="L38" s="34">
        <f t="shared" si="4"/>
        <v>3527700.0000000005</v>
      </c>
      <c r="M38" s="24" t="s">
        <v>15</v>
      </c>
      <c r="N38" s="19"/>
    </row>
    <row r="39" spans="1:14" s="20" customFormat="1" ht="13.5" x14ac:dyDescent="0.2">
      <c r="A39" s="80">
        <v>38</v>
      </c>
      <c r="B39" s="83">
        <v>1402</v>
      </c>
      <c r="C39" s="80">
        <v>14</v>
      </c>
      <c r="D39" s="82" t="s">
        <v>20</v>
      </c>
      <c r="E39" s="85">
        <v>499</v>
      </c>
      <c r="F39" s="84">
        <f t="shared" si="0"/>
        <v>548.90000000000009</v>
      </c>
      <c r="G39" s="84">
        <v>38000</v>
      </c>
      <c r="H39" s="33">
        <f t="shared" si="5"/>
        <v>18962000</v>
      </c>
      <c r="I39" s="34">
        <f t="shared" si="1"/>
        <v>20858200</v>
      </c>
      <c r="J39" s="34">
        <f t="shared" si="2"/>
        <v>15169600</v>
      </c>
      <c r="K39" s="35">
        <f t="shared" si="3"/>
        <v>52000</v>
      </c>
      <c r="L39" s="34">
        <f t="shared" si="4"/>
        <v>1646700.0000000002</v>
      </c>
      <c r="M39" s="24" t="s">
        <v>15</v>
      </c>
      <c r="N39" s="19"/>
    </row>
    <row r="40" spans="1:14" s="20" customFormat="1" ht="13.5" x14ac:dyDescent="0.2">
      <c r="A40" s="80">
        <v>39</v>
      </c>
      <c r="B40" s="83">
        <v>1403</v>
      </c>
      <c r="C40" s="80">
        <v>14</v>
      </c>
      <c r="D40" s="82" t="s">
        <v>12</v>
      </c>
      <c r="E40" s="85">
        <v>794</v>
      </c>
      <c r="F40" s="84">
        <f t="shared" si="0"/>
        <v>873.40000000000009</v>
      </c>
      <c r="G40" s="84">
        <v>38000</v>
      </c>
      <c r="H40" s="33">
        <v>0</v>
      </c>
      <c r="I40" s="34">
        <f t="shared" si="1"/>
        <v>0</v>
      </c>
      <c r="J40" s="34">
        <f t="shared" si="2"/>
        <v>0</v>
      </c>
      <c r="K40" s="35">
        <f t="shared" si="3"/>
        <v>0</v>
      </c>
      <c r="L40" s="34">
        <f t="shared" si="4"/>
        <v>2620200.0000000005</v>
      </c>
      <c r="M40" s="86" t="s">
        <v>49</v>
      </c>
      <c r="N40" s="19"/>
    </row>
    <row r="41" spans="1:14" s="20" customFormat="1" ht="13.5" x14ac:dyDescent="0.2">
      <c r="A41" s="80">
        <v>40</v>
      </c>
      <c r="B41" s="83">
        <v>1501</v>
      </c>
      <c r="C41" s="80">
        <v>15</v>
      </c>
      <c r="D41" s="82" t="s">
        <v>48</v>
      </c>
      <c r="E41" s="84">
        <v>1069</v>
      </c>
      <c r="F41" s="84">
        <f t="shared" si="0"/>
        <v>1175.9000000000001</v>
      </c>
      <c r="G41" s="84">
        <v>38000</v>
      </c>
      <c r="H41" s="33">
        <f t="shared" si="5"/>
        <v>40622000</v>
      </c>
      <c r="I41" s="34">
        <f t="shared" si="1"/>
        <v>44684200</v>
      </c>
      <c r="J41" s="34">
        <f t="shared" si="2"/>
        <v>32497600</v>
      </c>
      <c r="K41" s="35">
        <f t="shared" si="3"/>
        <v>111500</v>
      </c>
      <c r="L41" s="34">
        <f t="shared" si="4"/>
        <v>3527700.0000000005</v>
      </c>
      <c r="M41" s="24" t="s">
        <v>15</v>
      </c>
      <c r="N41" s="19"/>
    </row>
    <row r="42" spans="1:14" s="20" customFormat="1" ht="13.5" x14ac:dyDescent="0.2">
      <c r="A42" s="80">
        <v>41</v>
      </c>
      <c r="B42" s="83">
        <v>1503</v>
      </c>
      <c r="C42" s="80">
        <v>15</v>
      </c>
      <c r="D42" s="82" t="s">
        <v>12</v>
      </c>
      <c r="E42" s="84">
        <v>794</v>
      </c>
      <c r="F42" s="84">
        <f t="shared" si="0"/>
        <v>873.40000000000009</v>
      </c>
      <c r="G42" s="84">
        <v>38000</v>
      </c>
      <c r="H42" s="33">
        <f t="shared" si="5"/>
        <v>30172000</v>
      </c>
      <c r="I42" s="34">
        <f t="shared" si="1"/>
        <v>33189200</v>
      </c>
      <c r="J42" s="34">
        <f t="shared" si="2"/>
        <v>24137600</v>
      </c>
      <c r="K42" s="35">
        <f t="shared" si="3"/>
        <v>83000</v>
      </c>
      <c r="L42" s="34">
        <f t="shared" si="4"/>
        <v>2620200.0000000005</v>
      </c>
      <c r="M42" s="24" t="s">
        <v>15</v>
      </c>
      <c r="N42" s="19"/>
    </row>
    <row r="43" spans="1:14" s="20" customFormat="1" ht="13.5" x14ac:dyDescent="0.2">
      <c r="A43" s="80">
        <v>42</v>
      </c>
      <c r="B43" s="83">
        <v>1601</v>
      </c>
      <c r="C43" s="80">
        <v>16</v>
      </c>
      <c r="D43" s="82" t="s">
        <v>48</v>
      </c>
      <c r="E43" s="84">
        <v>1069</v>
      </c>
      <c r="F43" s="84">
        <f t="shared" si="0"/>
        <v>1175.9000000000001</v>
      </c>
      <c r="G43" s="84">
        <v>38000</v>
      </c>
      <c r="H43" s="33">
        <f t="shared" si="5"/>
        <v>40622000</v>
      </c>
      <c r="I43" s="34">
        <f t="shared" si="1"/>
        <v>44684200</v>
      </c>
      <c r="J43" s="34">
        <f t="shared" si="2"/>
        <v>32497600</v>
      </c>
      <c r="K43" s="35">
        <f t="shared" si="3"/>
        <v>111500</v>
      </c>
      <c r="L43" s="34">
        <f t="shared" si="4"/>
        <v>3527700.0000000005</v>
      </c>
      <c r="M43" s="24" t="s">
        <v>15</v>
      </c>
      <c r="N43" s="19"/>
    </row>
    <row r="44" spans="1:14" s="20" customFormat="1" ht="13.5" x14ac:dyDescent="0.2">
      <c r="A44" s="80">
        <v>43</v>
      </c>
      <c r="B44" s="83">
        <v>1602</v>
      </c>
      <c r="C44" s="80">
        <v>16</v>
      </c>
      <c r="D44" s="82" t="s">
        <v>20</v>
      </c>
      <c r="E44" s="85">
        <v>499</v>
      </c>
      <c r="F44" s="84">
        <f t="shared" si="0"/>
        <v>548.90000000000009</v>
      </c>
      <c r="G44" s="84">
        <v>38000</v>
      </c>
      <c r="H44" s="33">
        <f t="shared" si="5"/>
        <v>18962000</v>
      </c>
      <c r="I44" s="34">
        <f t="shared" si="1"/>
        <v>20858200</v>
      </c>
      <c r="J44" s="34">
        <f t="shared" si="2"/>
        <v>15169600</v>
      </c>
      <c r="K44" s="35">
        <f t="shared" si="3"/>
        <v>52000</v>
      </c>
      <c r="L44" s="34">
        <f t="shared" si="4"/>
        <v>1646700.0000000002</v>
      </c>
      <c r="M44" s="24" t="s">
        <v>15</v>
      </c>
      <c r="N44" s="19"/>
    </row>
    <row r="45" spans="1:14" s="20" customFormat="1" ht="13.5" x14ac:dyDescent="0.2">
      <c r="A45" s="80">
        <v>44</v>
      </c>
      <c r="B45" s="83">
        <v>1603</v>
      </c>
      <c r="C45" s="80">
        <v>16</v>
      </c>
      <c r="D45" s="82" t="s">
        <v>12</v>
      </c>
      <c r="E45" s="85">
        <v>794</v>
      </c>
      <c r="F45" s="84">
        <f t="shared" si="0"/>
        <v>873.40000000000009</v>
      </c>
      <c r="G45" s="84">
        <v>38000</v>
      </c>
      <c r="H45" s="33">
        <f t="shared" si="5"/>
        <v>30172000</v>
      </c>
      <c r="I45" s="34">
        <f t="shared" si="1"/>
        <v>33189200</v>
      </c>
      <c r="J45" s="34">
        <f t="shared" si="2"/>
        <v>24137600</v>
      </c>
      <c r="K45" s="35">
        <f t="shared" si="3"/>
        <v>83000</v>
      </c>
      <c r="L45" s="34">
        <f t="shared" si="4"/>
        <v>2620200.0000000005</v>
      </c>
      <c r="M45" s="24" t="s">
        <v>15</v>
      </c>
      <c r="N45" s="19"/>
    </row>
    <row r="46" spans="1:14" s="20" customFormat="1" ht="13.5" x14ac:dyDescent="0.2">
      <c r="A46" s="80">
        <v>45</v>
      </c>
      <c r="B46" s="83">
        <v>1701</v>
      </c>
      <c r="C46" s="80">
        <v>17</v>
      </c>
      <c r="D46" s="82" t="s">
        <v>48</v>
      </c>
      <c r="E46" s="84">
        <v>1069</v>
      </c>
      <c r="F46" s="84">
        <f t="shared" si="0"/>
        <v>1175.9000000000001</v>
      </c>
      <c r="G46" s="84">
        <v>38000</v>
      </c>
      <c r="H46" s="33">
        <f t="shared" si="5"/>
        <v>40622000</v>
      </c>
      <c r="I46" s="34">
        <f t="shared" si="1"/>
        <v>44684200</v>
      </c>
      <c r="J46" s="34">
        <f t="shared" si="2"/>
        <v>32497600</v>
      </c>
      <c r="K46" s="35">
        <f t="shared" si="3"/>
        <v>111500</v>
      </c>
      <c r="L46" s="34">
        <f t="shared" si="4"/>
        <v>3527700.0000000005</v>
      </c>
      <c r="M46" s="24" t="s">
        <v>15</v>
      </c>
      <c r="N46" s="19"/>
    </row>
    <row r="47" spans="1:14" s="20" customFormat="1" ht="13.5" x14ac:dyDescent="0.2">
      <c r="A47" s="80">
        <v>46</v>
      </c>
      <c r="B47" s="83">
        <v>1702</v>
      </c>
      <c r="C47" s="80">
        <v>17</v>
      </c>
      <c r="D47" s="82" t="s">
        <v>20</v>
      </c>
      <c r="E47" s="85">
        <v>499</v>
      </c>
      <c r="F47" s="84">
        <f t="shared" si="0"/>
        <v>548.90000000000009</v>
      </c>
      <c r="G47" s="84">
        <v>38000</v>
      </c>
      <c r="H47" s="33">
        <f t="shared" si="5"/>
        <v>18962000</v>
      </c>
      <c r="I47" s="34">
        <f t="shared" si="1"/>
        <v>20858200</v>
      </c>
      <c r="J47" s="34">
        <f t="shared" si="2"/>
        <v>15169600</v>
      </c>
      <c r="K47" s="35">
        <f t="shared" si="3"/>
        <v>52000</v>
      </c>
      <c r="L47" s="34">
        <f t="shared" si="4"/>
        <v>1646700.0000000002</v>
      </c>
      <c r="M47" s="24" t="s">
        <v>15</v>
      </c>
      <c r="N47" s="19"/>
    </row>
    <row r="48" spans="1:14" s="20" customFormat="1" ht="13.5" x14ac:dyDescent="0.2">
      <c r="A48" s="80">
        <v>47</v>
      </c>
      <c r="B48" s="83">
        <v>1703</v>
      </c>
      <c r="C48" s="80">
        <v>17</v>
      </c>
      <c r="D48" s="82" t="s">
        <v>12</v>
      </c>
      <c r="E48" s="85">
        <v>794</v>
      </c>
      <c r="F48" s="84">
        <f t="shared" si="0"/>
        <v>873.40000000000009</v>
      </c>
      <c r="G48" s="84">
        <v>38000</v>
      </c>
      <c r="H48" s="33">
        <f t="shared" si="5"/>
        <v>30172000</v>
      </c>
      <c r="I48" s="34">
        <f t="shared" si="1"/>
        <v>33189200</v>
      </c>
      <c r="J48" s="34">
        <f t="shared" si="2"/>
        <v>24137600</v>
      </c>
      <c r="K48" s="35">
        <f t="shared" si="3"/>
        <v>83000</v>
      </c>
      <c r="L48" s="34">
        <f t="shared" si="4"/>
        <v>2620200.0000000005</v>
      </c>
      <c r="M48" s="24" t="s">
        <v>15</v>
      </c>
      <c r="N48" s="19"/>
    </row>
    <row r="49" spans="1:14" s="20" customFormat="1" ht="13.5" x14ac:dyDescent="0.2">
      <c r="A49" s="80">
        <v>48</v>
      </c>
      <c r="B49" s="83">
        <v>1801</v>
      </c>
      <c r="C49" s="80">
        <v>18</v>
      </c>
      <c r="D49" s="82" t="s">
        <v>48</v>
      </c>
      <c r="E49" s="84">
        <v>1069</v>
      </c>
      <c r="F49" s="84">
        <f t="shared" si="0"/>
        <v>1175.9000000000001</v>
      </c>
      <c r="G49" s="84">
        <v>38000</v>
      </c>
      <c r="H49" s="33">
        <f t="shared" si="5"/>
        <v>40622000</v>
      </c>
      <c r="I49" s="34">
        <f t="shared" si="1"/>
        <v>44684200</v>
      </c>
      <c r="J49" s="34">
        <f t="shared" si="2"/>
        <v>32497600</v>
      </c>
      <c r="K49" s="35">
        <f t="shared" si="3"/>
        <v>111500</v>
      </c>
      <c r="L49" s="34">
        <f t="shared" si="4"/>
        <v>3527700.0000000005</v>
      </c>
      <c r="M49" s="24" t="s">
        <v>15</v>
      </c>
      <c r="N49" s="19"/>
    </row>
    <row r="50" spans="1:14" s="20" customFormat="1" ht="13.5" x14ac:dyDescent="0.2">
      <c r="A50" s="80">
        <v>49</v>
      </c>
      <c r="B50" s="83">
        <v>1802</v>
      </c>
      <c r="C50" s="80">
        <v>18</v>
      </c>
      <c r="D50" s="82" t="s">
        <v>20</v>
      </c>
      <c r="E50" s="85">
        <v>499</v>
      </c>
      <c r="F50" s="84">
        <f t="shared" si="0"/>
        <v>548.90000000000009</v>
      </c>
      <c r="G50" s="84">
        <v>38000</v>
      </c>
      <c r="H50" s="33">
        <f t="shared" si="5"/>
        <v>18962000</v>
      </c>
      <c r="I50" s="34">
        <f t="shared" si="1"/>
        <v>20858200</v>
      </c>
      <c r="J50" s="34">
        <f t="shared" si="2"/>
        <v>15169600</v>
      </c>
      <c r="K50" s="35">
        <f t="shared" si="3"/>
        <v>52000</v>
      </c>
      <c r="L50" s="34">
        <f t="shared" si="4"/>
        <v>1646700.0000000002</v>
      </c>
      <c r="M50" s="24" t="s">
        <v>15</v>
      </c>
      <c r="N50" s="19"/>
    </row>
    <row r="51" spans="1:14" s="20" customFormat="1" ht="13.5" x14ac:dyDescent="0.2">
      <c r="A51" s="80">
        <v>50</v>
      </c>
      <c r="B51" s="83">
        <v>1803</v>
      </c>
      <c r="C51" s="80">
        <v>18</v>
      </c>
      <c r="D51" s="82" t="s">
        <v>12</v>
      </c>
      <c r="E51" s="85">
        <v>794</v>
      </c>
      <c r="F51" s="84">
        <f t="shared" si="0"/>
        <v>873.40000000000009</v>
      </c>
      <c r="G51" s="84">
        <v>38000</v>
      </c>
      <c r="H51" s="33">
        <f t="shared" si="5"/>
        <v>30172000</v>
      </c>
      <c r="I51" s="34">
        <f t="shared" si="1"/>
        <v>33189200</v>
      </c>
      <c r="J51" s="34">
        <f t="shared" si="2"/>
        <v>24137600</v>
      </c>
      <c r="K51" s="35">
        <f t="shared" si="3"/>
        <v>83000</v>
      </c>
      <c r="L51" s="34">
        <f t="shared" si="4"/>
        <v>2620200.0000000005</v>
      </c>
      <c r="M51" s="24" t="s">
        <v>15</v>
      </c>
      <c r="N51" s="19"/>
    </row>
    <row r="52" spans="1:14" s="20" customFormat="1" ht="13.5" x14ac:dyDescent="0.2">
      <c r="A52" s="80">
        <v>51</v>
      </c>
      <c r="B52" s="83">
        <v>1901</v>
      </c>
      <c r="C52" s="80">
        <v>19</v>
      </c>
      <c r="D52" s="82" t="s">
        <v>48</v>
      </c>
      <c r="E52" s="84">
        <v>1069</v>
      </c>
      <c r="F52" s="84">
        <f t="shared" si="0"/>
        <v>1175.9000000000001</v>
      </c>
      <c r="G52" s="84">
        <v>38000</v>
      </c>
      <c r="H52" s="33">
        <f t="shared" si="5"/>
        <v>40622000</v>
      </c>
      <c r="I52" s="34">
        <f t="shared" si="1"/>
        <v>44684200</v>
      </c>
      <c r="J52" s="34">
        <f t="shared" si="2"/>
        <v>32497600</v>
      </c>
      <c r="K52" s="35">
        <f t="shared" si="3"/>
        <v>111500</v>
      </c>
      <c r="L52" s="34">
        <f t="shared" si="4"/>
        <v>3527700.0000000005</v>
      </c>
      <c r="M52" s="24" t="s">
        <v>15</v>
      </c>
      <c r="N52" s="19"/>
    </row>
    <row r="53" spans="1:14" s="20" customFormat="1" ht="13.5" x14ac:dyDescent="0.2">
      <c r="A53" s="80">
        <v>52</v>
      </c>
      <c r="B53" s="83">
        <v>1902</v>
      </c>
      <c r="C53" s="80">
        <v>19</v>
      </c>
      <c r="D53" s="82" t="s">
        <v>20</v>
      </c>
      <c r="E53" s="85">
        <v>499</v>
      </c>
      <c r="F53" s="84">
        <f t="shared" si="0"/>
        <v>548.90000000000009</v>
      </c>
      <c r="G53" s="84">
        <v>38000</v>
      </c>
      <c r="H53" s="33">
        <f t="shared" si="5"/>
        <v>18962000</v>
      </c>
      <c r="I53" s="34">
        <f t="shared" si="1"/>
        <v>20858200</v>
      </c>
      <c r="J53" s="34">
        <f t="shared" si="2"/>
        <v>15169600</v>
      </c>
      <c r="K53" s="35">
        <f t="shared" si="3"/>
        <v>52000</v>
      </c>
      <c r="L53" s="34">
        <f t="shared" si="4"/>
        <v>1646700.0000000002</v>
      </c>
      <c r="M53" s="24" t="s">
        <v>15</v>
      </c>
      <c r="N53" s="19"/>
    </row>
    <row r="54" spans="1:14" s="20" customFormat="1" ht="13.5" x14ac:dyDescent="0.2">
      <c r="A54" s="80">
        <v>53</v>
      </c>
      <c r="B54" s="83">
        <v>1903</v>
      </c>
      <c r="C54" s="80">
        <v>19</v>
      </c>
      <c r="D54" s="82" t="s">
        <v>12</v>
      </c>
      <c r="E54" s="85">
        <v>794</v>
      </c>
      <c r="F54" s="84">
        <f t="shared" si="0"/>
        <v>873.40000000000009</v>
      </c>
      <c r="G54" s="84">
        <v>38000</v>
      </c>
      <c r="H54" s="33">
        <f t="shared" si="5"/>
        <v>30172000</v>
      </c>
      <c r="I54" s="34">
        <f t="shared" si="1"/>
        <v>33189200</v>
      </c>
      <c r="J54" s="34">
        <f t="shared" si="2"/>
        <v>24137600</v>
      </c>
      <c r="K54" s="35">
        <f t="shared" si="3"/>
        <v>83000</v>
      </c>
      <c r="L54" s="34">
        <f t="shared" si="4"/>
        <v>2620200.0000000005</v>
      </c>
      <c r="M54" s="24" t="s">
        <v>15</v>
      </c>
      <c r="N54" s="19"/>
    </row>
    <row r="55" spans="1:14" s="20" customFormat="1" ht="13.5" x14ac:dyDescent="0.2">
      <c r="A55" s="80">
        <v>54</v>
      </c>
      <c r="B55" s="83">
        <v>2001</v>
      </c>
      <c r="C55" s="80">
        <v>20</v>
      </c>
      <c r="D55" s="82" t="s">
        <v>48</v>
      </c>
      <c r="E55" s="84">
        <v>1069</v>
      </c>
      <c r="F55" s="84">
        <f t="shared" si="0"/>
        <v>1175.9000000000001</v>
      </c>
      <c r="G55" s="84">
        <v>38000</v>
      </c>
      <c r="H55" s="33">
        <f t="shared" si="5"/>
        <v>40622000</v>
      </c>
      <c r="I55" s="34">
        <f t="shared" si="1"/>
        <v>44684200</v>
      </c>
      <c r="J55" s="34">
        <f t="shared" si="2"/>
        <v>32497600</v>
      </c>
      <c r="K55" s="35">
        <f t="shared" si="3"/>
        <v>111500</v>
      </c>
      <c r="L55" s="34">
        <f t="shared" si="4"/>
        <v>3527700.0000000005</v>
      </c>
      <c r="M55" s="24" t="s">
        <v>15</v>
      </c>
      <c r="N55" s="19"/>
    </row>
    <row r="56" spans="1:14" s="20" customFormat="1" ht="13.5" x14ac:dyDescent="0.2">
      <c r="A56" s="80">
        <v>55</v>
      </c>
      <c r="B56" s="83">
        <v>2003</v>
      </c>
      <c r="C56" s="80">
        <v>20</v>
      </c>
      <c r="D56" s="82" t="s">
        <v>48</v>
      </c>
      <c r="E56" s="84">
        <v>956</v>
      </c>
      <c r="F56" s="84">
        <f t="shared" si="0"/>
        <v>1051.6000000000001</v>
      </c>
      <c r="G56" s="84">
        <v>38000</v>
      </c>
      <c r="H56" s="33">
        <f t="shared" si="5"/>
        <v>36328000</v>
      </c>
      <c r="I56" s="34">
        <f t="shared" si="1"/>
        <v>39960800</v>
      </c>
      <c r="J56" s="34">
        <f t="shared" si="2"/>
        <v>29062400</v>
      </c>
      <c r="K56" s="35">
        <f t="shared" si="3"/>
        <v>100000</v>
      </c>
      <c r="L56" s="34">
        <f t="shared" si="4"/>
        <v>3154800.0000000005</v>
      </c>
      <c r="M56" s="24" t="s">
        <v>15</v>
      </c>
      <c r="N56" s="19"/>
    </row>
    <row r="57" spans="1:14" x14ac:dyDescent="0.3">
      <c r="A57" s="87" t="s">
        <v>19</v>
      </c>
      <c r="B57" s="88"/>
      <c r="C57" s="88"/>
      <c r="D57" s="89"/>
      <c r="E57" s="25">
        <f>SUM(E2:E56)</f>
        <v>43682</v>
      </c>
      <c r="F57" s="25">
        <f>SUM(F2:F56)</f>
        <v>48050.200000000026</v>
      </c>
      <c r="G57" s="36"/>
      <c r="H57" s="37">
        <f t="shared" ref="H57:L57" si="6">SUM(H2:H56)</f>
        <v>961590000</v>
      </c>
      <c r="I57" s="37">
        <f t="shared" si="6"/>
        <v>1057749000</v>
      </c>
      <c r="J57" s="37">
        <f t="shared" si="6"/>
        <v>769272000</v>
      </c>
      <c r="K57" s="38"/>
      <c r="L57" s="39">
        <f t="shared" si="6"/>
        <v>144150600</v>
      </c>
      <c r="M57" s="40"/>
      <c r="N57" s="3"/>
    </row>
    <row r="58" spans="1:14" x14ac:dyDescent="0.3">
      <c r="F58" s="28"/>
    </row>
  </sheetData>
  <mergeCells count="1">
    <mergeCell ref="A57:D57"/>
  </mergeCells>
  <phoneticPr fontId="11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068E8-2015-43EE-B7BD-F4B68CCD377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5995-73C8-4767-BE40-FC28D34E7C35}">
  <dimension ref="I9"/>
  <sheetViews>
    <sheetView workbookViewId="0">
      <selection activeCell="I9" sqref="I9"/>
    </sheetView>
  </sheetViews>
  <sheetFormatPr defaultRowHeight="15" x14ac:dyDescent="0.25"/>
  <sheetData>
    <row r="9" spans="9:9" ht="30" x14ac:dyDescent="0.4">
      <c r="I9" s="41"/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97D8E-73EA-4A7D-88DB-89981C97AA15}">
  <dimension ref="A1:N39"/>
  <sheetViews>
    <sheetView topLeftCell="A28" zoomScale="175" zoomScaleNormal="175" workbookViewId="0">
      <selection activeCell="D3" sqref="D3:D30"/>
    </sheetView>
  </sheetViews>
  <sheetFormatPr defaultRowHeight="16.5" x14ac:dyDescent="0.3"/>
  <cols>
    <col min="1" max="1" width="5" style="26" customWidth="1"/>
    <col min="2" max="2" width="4.85546875" style="26" customWidth="1"/>
    <col min="3" max="3" width="4.140625" style="26" customWidth="1"/>
    <col min="4" max="4" width="6.5703125" style="27" customWidth="1"/>
    <col min="5" max="5" width="6.28515625" style="27" customWidth="1"/>
    <col min="6" max="6" width="5.5703125" style="17" customWidth="1"/>
    <col min="7" max="7" width="6.7109375" style="17" customWidth="1"/>
    <col min="8" max="10" width="11.140625" style="17" customWidth="1"/>
    <col min="11" max="11" width="6.85546875" style="17" customWidth="1"/>
    <col min="12" max="12" width="10.5703125" style="17" customWidth="1"/>
    <col min="13" max="13" width="8" style="17" customWidth="1"/>
    <col min="14" max="14" width="15" style="18" customWidth="1"/>
    <col min="15" max="16384" width="9.140625" style="17"/>
  </cols>
  <sheetData>
    <row r="1" spans="1:14" ht="60.75" customHeight="1" x14ac:dyDescent="0.3">
      <c r="A1" s="21" t="s">
        <v>1</v>
      </c>
      <c r="B1" s="23" t="s">
        <v>0</v>
      </c>
      <c r="C1" s="23" t="s">
        <v>3</v>
      </c>
      <c r="D1" s="23" t="s">
        <v>2</v>
      </c>
      <c r="E1" s="23" t="s">
        <v>16</v>
      </c>
      <c r="F1" s="23" t="s">
        <v>4</v>
      </c>
      <c r="G1" s="23" t="s">
        <v>36</v>
      </c>
      <c r="H1" s="23" t="s">
        <v>37</v>
      </c>
      <c r="I1" s="23" t="s">
        <v>38</v>
      </c>
      <c r="J1" s="32" t="s">
        <v>21</v>
      </c>
      <c r="K1" s="23" t="s">
        <v>39</v>
      </c>
      <c r="L1" s="23" t="s">
        <v>40</v>
      </c>
      <c r="M1" s="23" t="s">
        <v>13</v>
      </c>
    </row>
    <row r="2" spans="1:14" s="20" customFormat="1" ht="13.5" x14ac:dyDescent="0.2">
      <c r="A2" s="80">
        <v>1</v>
      </c>
      <c r="B2" s="83">
        <v>202</v>
      </c>
      <c r="C2" s="80">
        <v>2</v>
      </c>
      <c r="D2" s="82" t="s">
        <v>20</v>
      </c>
      <c r="E2" s="84">
        <v>467</v>
      </c>
      <c r="F2" s="84">
        <f t="shared" ref="F2:F30" si="0">E2*1.1</f>
        <v>513.70000000000005</v>
      </c>
      <c r="G2" s="84">
        <v>38000</v>
      </c>
      <c r="H2" s="33">
        <f t="shared" ref="H2:H30" si="1">E2*G2</f>
        <v>17746000</v>
      </c>
      <c r="I2" s="34">
        <f t="shared" ref="I2:I30" si="2">ROUND(H2*1.1,0)</f>
        <v>19520600</v>
      </c>
      <c r="J2" s="34">
        <f t="shared" ref="J2:J30" si="3">H2*0.8</f>
        <v>14196800</v>
      </c>
      <c r="K2" s="35">
        <f t="shared" ref="K2:K30" si="4">MROUND((I2*0.03/12),500)</f>
        <v>49000</v>
      </c>
      <c r="L2" s="34">
        <f t="shared" ref="L2:L30" si="5">F2*3000</f>
        <v>1541100.0000000002</v>
      </c>
      <c r="M2" s="24" t="s">
        <v>15</v>
      </c>
      <c r="N2" s="19"/>
    </row>
    <row r="3" spans="1:14" s="20" customFormat="1" ht="13.5" x14ac:dyDescent="0.2">
      <c r="A3" s="80">
        <v>2</v>
      </c>
      <c r="B3" s="83">
        <v>501</v>
      </c>
      <c r="C3" s="80">
        <v>5</v>
      </c>
      <c r="D3" s="82" t="s">
        <v>48</v>
      </c>
      <c r="E3" s="84">
        <v>1069</v>
      </c>
      <c r="F3" s="84">
        <f t="shared" si="0"/>
        <v>1175.9000000000001</v>
      </c>
      <c r="G3" s="84">
        <v>38000</v>
      </c>
      <c r="H3" s="33">
        <f t="shared" si="1"/>
        <v>40622000</v>
      </c>
      <c r="I3" s="34">
        <f t="shared" si="2"/>
        <v>44684200</v>
      </c>
      <c r="J3" s="34">
        <f t="shared" si="3"/>
        <v>32497600</v>
      </c>
      <c r="K3" s="35">
        <f t="shared" si="4"/>
        <v>111500</v>
      </c>
      <c r="L3" s="34">
        <f t="shared" si="5"/>
        <v>3527700.0000000005</v>
      </c>
      <c r="M3" s="24" t="s">
        <v>15</v>
      </c>
      <c r="N3" s="19"/>
    </row>
    <row r="4" spans="1:14" s="20" customFormat="1" ht="13.5" x14ac:dyDescent="0.2">
      <c r="A4" s="80">
        <v>3</v>
      </c>
      <c r="B4" s="83">
        <v>601</v>
      </c>
      <c r="C4" s="80">
        <v>6</v>
      </c>
      <c r="D4" s="82" t="s">
        <v>48</v>
      </c>
      <c r="E4" s="84">
        <v>1069</v>
      </c>
      <c r="F4" s="84">
        <f t="shared" si="0"/>
        <v>1175.9000000000001</v>
      </c>
      <c r="G4" s="84">
        <v>38000</v>
      </c>
      <c r="H4" s="33">
        <f t="shared" si="1"/>
        <v>40622000</v>
      </c>
      <c r="I4" s="34">
        <f t="shared" si="2"/>
        <v>44684200</v>
      </c>
      <c r="J4" s="34">
        <f t="shared" si="3"/>
        <v>32497600</v>
      </c>
      <c r="K4" s="35">
        <f t="shared" si="4"/>
        <v>111500</v>
      </c>
      <c r="L4" s="34">
        <f t="shared" si="5"/>
        <v>3527700.0000000005</v>
      </c>
      <c r="M4" s="24" t="s">
        <v>15</v>
      </c>
      <c r="N4" s="19"/>
    </row>
    <row r="5" spans="1:14" s="20" customFormat="1" ht="13.5" x14ac:dyDescent="0.2">
      <c r="A5" s="80">
        <v>4</v>
      </c>
      <c r="B5" s="83">
        <v>701</v>
      </c>
      <c r="C5" s="80">
        <v>7</v>
      </c>
      <c r="D5" s="82" t="s">
        <v>48</v>
      </c>
      <c r="E5" s="84">
        <v>1069</v>
      </c>
      <c r="F5" s="84">
        <f t="shared" si="0"/>
        <v>1175.9000000000001</v>
      </c>
      <c r="G5" s="84">
        <v>38000</v>
      </c>
      <c r="H5" s="33">
        <f t="shared" si="1"/>
        <v>40622000</v>
      </c>
      <c r="I5" s="34">
        <f t="shared" si="2"/>
        <v>44684200</v>
      </c>
      <c r="J5" s="34">
        <f t="shared" si="3"/>
        <v>32497600</v>
      </c>
      <c r="K5" s="35">
        <f t="shared" si="4"/>
        <v>111500</v>
      </c>
      <c r="L5" s="34">
        <f t="shared" si="5"/>
        <v>3527700.0000000005</v>
      </c>
      <c r="M5" s="24" t="s">
        <v>15</v>
      </c>
      <c r="N5" s="19"/>
    </row>
    <row r="6" spans="1:14" s="20" customFormat="1" ht="13.5" x14ac:dyDescent="0.2">
      <c r="A6" s="80">
        <v>5</v>
      </c>
      <c r="B6" s="83">
        <v>801</v>
      </c>
      <c r="C6" s="80">
        <v>8</v>
      </c>
      <c r="D6" s="82" t="s">
        <v>12</v>
      </c>
      <c r="E6" s="84">
        <v>915</v>
      </c>
      <c r="F6" s="84">
        <f t="shared" si="0"/>
        <v>1006.5000000000001</v>
      </c>
      <c r="G6" s="84">
        <v>38000</v>
      </c>
      <c r="H6" s="33">
        <f t="shared" si="1"/>
        <v>34770000</v>
      </c>
      <c r="I6" s="34">
        <f t="shared" si="2"/>
        <v>38247000</v>
      </c>
      <c r="J6" s="34">
        <f t="shared" si="3"/>
        <v>27816000</v>
      </c>
      <c r="K6" s="35">
        <f t="shared" si="4"/>
        <v>95500</v>
      </c>
      <c r="L6" s="34">
        <f t="shared" si="5"/>
        <v>3019500.0000000005</v>
      </c>
      <c r="M6" s="24" t="s">
        <v>15</v>
      </c>
      <c r="N6" s="19"/>
    </row>
    <row r="7" spans="1:14" s="20" customFormat="1" ht="13.5" x14ac:dyDescent="0.2">
      <c r="A7" s="80">
        <v>6</v>
      </c>
      <c r="B7" s="83">
        <v>901</v>
      </c>
      <c r="C7" s="80">
        <v>9</v>
      </c>
      <c r="D7" s="82" t="s">
        <v>48</v>
      </c>
      <c r="E7" s="84">
        <v>1069</v>
      </c>
      <c r="F7" s="84">
        <f t="shared" si="0"/>
        <v>1175.9000000000001</v>
      </c>
      <c r="G7" s="84">
        <v>38000</v>
      </c>
      <c r="H7" s="33">
        <f t="shared" si="1"/>
        <v>40622000</v>
      </c>
      <c r="I7" s="34">
        <f t="shared" si="2"/>
        <v>44684200</v>
      </c>
      <c r="J7" s="34">
        <f t="shared" si="3"/>
        <v>32497600</v>
      </c>
      <c r="K7" s="35">
        <f t="shared" si="4"/>
        <v>111500</v>
      </c>
      <c r="L7" s="34">
        <f t="shared" si="5"/>
        <v>3527700.0000000005</v>
      </c>
      <c r="M7" s="24" t="s">
        <v>15</v>
      </c>
      <c r="N7" s="19"/>
    </row>
    <row r="8" spans="1:14" s="20" customFormat="1" ht="13.5" x14ac:dyDescent="0.2">
      <c r="A8" s="80">
        <v>7</v>
      </c>
      <c r="B8" s="83">
        <v>1001</v>
      </c>
      <c r="C8" s="80">
        <v>10</v>
      </c>
      <c r="D8" s="82" t="s">
        <v>48</v>
      </c>
      <c r="E8" s="84">
        <v>1069</v>
      </c>
      <c r="F8" s="84">
        <f t="shared" si="0"/>
        <v>1175.9000000000001</v>
      </c>
      <c r="G8" s="84">
        <v>38000</v>
      </c>
      <c r="H8" s="33">
        <f t="shared" si="1"/>
        <v>40622000</v>
      </c>
      <c r="I8" s="34">
        <f t="shared" si="2"/>
        <v>44684200</v>
      </c>
      <c r="J8" s="34">
        <f t="shared" si="3"/>
        <v>32497600</v>
      </c>
      <c r="K8" s="35">
        <f t="shared" si="4"/>
        <v>111500</v>
      </c>
      <c r="L8" s="34">
        <f t="shared" si="5"/>
        <v>3527700.0000000005</v>
      </c>
      <c r="M8" s="24" t="s">
        <v>15</v>
      </c>
      <c r="N8" s="19"/>
    </row>
    <row r="9" spans="1:14" s="20" customFormat="1" ht="13.5" x14ac:dyDescent="0.2">
      <c r="A9" s="80">
        <v>8</v>
      </c>
      <c r="B9" s="83">
        <v>1101</v>
      </c>
      <c r="C9" s="80">
        <v>11</v>
      </c>
      <c r="D9" s="82" t="s">
        <v>48</v>
      </c>
      <c r="E9" s="84">
        <v>1069</v>
      </c>
      <c r="F9" s="84">
        <f t="shared" si="0"/>
        <v>1175.9000000000001</v>
      </c>
      <c r="G9" s="84">
        <v>38000</v>
      </c>
      <c r="H9" s="33">
        <f t="shared" si="1"/>
        <v>40622000</v>
      </c>
      <c r="I9" s="34">
        <f t="shared" si="2"/>
        <v>44684200</v>
      </c>
      <c r="J9" s="34">
        <f t="shared" si="3"/>
        <v>32497600</v>
      </c>
      <c r="K9" s="35">
        <f t="shared" si="4"/>
        <v>111500</v>
      </c>
      <c r="L9" s="34">
        <f t="shared" si="5"/>
        <v>3527700.0000000005</v>
      </c>
      <c r="M9" s="24" t="s">
        <v>15</v>
      </c>
      <c r="N9" s="19"/>
    </row>
    <row r="10" spans="1:14" s="20" customFormat="1" ht="13.5" x14ac:dyDescent="0.2">
      <c r="A10" s="80">
        <v>9</v>
      </c>
      <c r="B10" s="83">
        <v>1201</v>
      </c>
      <c r="C10" s="80">
        <v>12</v>
      </c>
      <c r="D10" s="82" t="s">
        <v>48</v>
      </c>
      <c r="E10" s="84">
        <v>1069</v>
      </c>
      <c r="F10" s="84">
        <f t="shared" si="0"/>
        <v>1175.9000000000001</v>
      </c>
      <c r="G10" s="84">
        <v>38000</v>
      </c>
      <c r="H10" s="33">
        <f t="shared" si="1"/>
        <v>40622000</v>
      </c>
      <c r="I10" s="34">
        <f t="shared" si="2"/>
        <v>44684200</v>
      </c>
      <c r="J10" s="34">
        <f t="shared" si="3"/>
        <v>32497600</v>
      </c>
      <c r="K10" s="35">
        <f t="shared" si="4"/>
        <v>111500</v>
      </c>
      <c r="L10" s="34">
        <f t="shared" si="5"/>
        <v>3527700.0000000005</v>
      </c>
      <c r="M10" s="24" t="s">
        <v>15</v>
      </c>
      <c r="N10" s="19"/>
    </row>
    <row r="11" spans="1:14" s="20" customFormat="1" ht="13.5" x14ac:dyDescent="0.2">
      <c r="A11" s="80">
        <v>10</v>
      </c>
      <c r="B11" s="83">
        <v>1202</v>
      </c>
      <c r="C11" s="80">
        <v>12</v>
      </c>
      <c r="D11" s="82" t="s">
        <v>20</v>
      </c>
      <c r="E11" s="85">
        <v>467</v>
      </c>
      <c r="F11" s="84">
        <f t="shared" si="0"/>
        <v>513.70000000000005</v>
      </c>
      <c r="G11" s="84">
        <v>38000</v>
      </c>
      <c r="H11" s="33">
        <f t="shared" si="1"/>
        <v>17746000</v>
      </c>
      <c r="I11" s="34">
        <f t="shared" si="2"/>
        <v>19520600</v>
      </c>
      <c r="J11" s="34">
        <f t="shared" si="3"/>
        <v>14196800</v>
      </c>
      <c r="K11" s="35">
        <f t="shared" si="4"/>
        <v>49000</v>
      </c>
      <c r="L11" s="34">
        <f t="shared" si="5"/>
        <v>1541100.0000000002</v>
      </c>
      <c r="M11" s="24" t="s">
        <v>15</v>
      </c>
      <c r="N11" s="19"/>
    </row>
    <row r="12" spans="1:14" s="20" customFormat="1" ht="13.5" x14ac:dyDescent="0.2">
      <c r="A12" s="80">
        <v>11</v>
      </c>
      <c r="B12" s="83">
        <v>1301</v>
      </c>
      <c r="C12" s="80">
        <v>13</v>
      </c>
      <c r="D12" s="82" t="s">
        <v>48</v>
      </c>
      <c r="E12" s="84">
        <v>1069</v>
      </c>
      <c r="F12" s="84">
        <f t="shared" si="0"/>
        <v>1175.9000000000001</v>
      </c>
      <c r="G12" s="84">
        <v>38000</v>
      </c>
      <c r="H12" s="33">
        <f t="shared" si="1"/>
        <v>40622000</v>
      </c>
      <c r="I12" s="34">
        <f t="shared" si="2"/>
        <v>44684200</v>
      </c>
      <c r="J12" s="34">
        <f t="shared" si="3"/>
        <v>32497600</v>
      </c>
      <c r="K12" s="35">
        <f t="shared" si="4"/>
        <v>111500</v>
      </c>
      <c r="L12" s="34">
        <f t="shared" si="5"/>
        <v>3527700.0000000005</v>
      </c>
      <c r="M12" s="24" t="s">
        <v>15</v>
      </c>
      <c r="N12" s="19"/>
    </row>
    <row r="13" spans="1:14" s="20" customFormat="1" ht="13.5" x14ac:dyDescent="0.2">
      <c r="A13" s="80">
        <v>12</v>
      </c>
      <c r="B13" s="83">
        <v>1401</v>
      </c>
      <c r="C13" s="80">
        <v>14</v>
      </c>
      <c r="D13" s="82" t="s">
        <v>48</v>
      </c>
      <c r="E13" s="84">
        <v>1069</v>
      </c>
      <c r="F13" s="84">
        <f t="shared" si="0"/>
        <v>1175.9000000000001</v>
      </c>
      <c r="G13" s="84">
        <v>38000</v>
      </c>
      <c r="H13" s="33">
        <f t="shared" si="1"/>
        <v>40622000</v>
      </c>
      <c r="I13" s="34">
        <f t="shared" si="2"/>
        <v>44684200</v>
      </c>
      <c r="J13" s="34">
        <f t="shared" si="3"/>
        <v>32497600</v>
      </c>
      <c r="K13" s="35">
        <f t="shared" si="4"/>
        <v>111500</v>
      </c>
      <c r="L13" s="34">
        <f t="shared" si="5"/>
        <v>3527700.0000000005</v>
      </c>
      <c r="M13" s="24" t="s">
        <v>15</v>
      </c>
      <c r="N13" s="19"/>
    </row>
    <row r="14" spans="1:14" s="20" customFormat="1" ht="13.5" x14ac:dyDescent="0.2">
      <c r="A14" s="80">
        <v>13</v>
      </c>
      <c r="B14" s="83">
        <v>1402</v>
      </c>
      <c r="C14" s="80">
        <v>14</v>
      </c>
      <c r="D14" s="82" t="s">
        <v>20</v>
      </c>
      <c r="E14" s="85">
        <v>499</v>
      </c>
      <c r="F14" s="84">
        <f t="shared" si="0"/>
        <v>548.90000000000009</v>
      </c>
      <c r="G14" s="84">
        <v>38000</v>
      </c>
      <c r="H14" s="33">
        <f t="shared" si="1"/>
        <v>18962000</v>
      </c>
      <c r="I14" s="34">
        <f t="shared" si="2"/>
        <v>20858200</v>
      </c>
      <c r="J14" s="34">
        <f t="shared" si="3"/>
        <v>15169600</v>
      </c>
      <c r="K14" s="35">
        <f t="shared" si="4"/>
        <v>52000</v>
      </c>
      <c r="L14" s="34">
        <f t="shared" si="5"/>
        <v>1646700.0000000002</v>
      </c>
      <c r="M14" s="24" t="s">
        <v>15</v>
      </c>
      <c r="N14" s="19"/>
    </row>
    <row r="15" spans="1:14" s="20" customFormat="1" ht="13.5" x14ac:dyDescent="0.2">
      <c r="A15" s="80">
        <v>14</v>
      </c>
      <c r="B15" s="83">
        <v>1501</v>
      </c>
      <c r="C15" s="80">
        <v>15</v>
      </c>
      <c r="D15" s="82" t="s">
        <v>48</v>
      </c>
      <c r="E15" s="84">
        <v>1069</v>
      </c>
      <c r="F15" s="84">
        <f t="shared" si="0"/>
        <v>1175.9000000000001</v>
      </c>
      <c r="G15" s="84">
        <v>38000</v>
      </c>
      <c r="H15" s="33">
        <f t="shared" si="1"/>
        <v>40622000</v>
      </c>
      <c r="I15" s="34">
        <f t="shared" si="2"/>
        <v>44684200</v>
      </c>
      <c r="J15" s="34">
        <f t="shared" si="3"/>
        <v>32497600</v>
      </c>
      <c r="K15" s="35">
        <f t="shared" si="4"/>
        <v>111500</v>
      </c>
      <c r="L15" s="34">
        <f t="shared" si="5"/>
        <v>3527700.0000000005</v>
      </c>
      <c r="M15" s="24" t="s">
        <v>15</v>
      </c>
      <c r="N15" s="19"/>
    </row>
    <row r="16" spans="1:14" s="20" customFormat="1" ht="13.5" x14ac:dyDescent="0.2">
      <c r="A16" s="80">
        <v>15</v>
      </c>
      <c r="B16" s="83">
        <v>1503</v>
      </c>
      <c r="C16" s="80">
        <v>15</v>
      </c>
      <c r="D16" s="82" t="s">
        <v>12</v>
      </c>
      <c r="E16" s="84">
        <v>794</v>
      </c>
      <c r="F16" s="84">
        <f t="shared" si="0"/>
        <v>873.40000000000009</v>
      </c>
      <c r="G16" s="84">
        <v>38000</v>
      </c>
      <c r="H16" s="33">
        <f t="shared" si="1"/>
        <v>30172000</v>
      </c>
      <c r="I16" s="34">
        <f t="shared" si="2"/>
        <v>33189200</v>
      </c>
      <c r="J16" s="34">
        <f t="shared" si="3"/>
        <v>24137600</v>
      </c>
      <c r="K16" s="35">
        <f t="shared" si="4"/>
        <v>83000</v>
      </c>
      <c r="L16" s="34">
        <f t="shared" si="5"/>
        <v>2620200.0000000005</v>
      </c>
      <c r="M16" s="24" t="s">
        <v>15</v>
      </c>
      <c r="N16" s="19"/>
    </row>
    <row r="17" spans="1:14" s="20" customFormat="1" ht="13.5" x14ac:dyDescent="0.2">
      <c r="A17" s="80">
        <v>16</v>
      </c>
      <c r="B17" s="83">
        <v>1601</v>
      </c>
      <c r="C17" s="80">
        <v>16</v>
      </c>
      <c r="D17" s="82" t="s">
        <v>48</v>
      </c>
      <c r="E17" s="84">
        <v>1069</v>
      </c>
      <c r="F17" s="84">
        <f t="shared" si="0"/>
        <v>1175.9000000000001</v>
      </c>
      <c r="G17" s="84">
        <v>38000</v>
      </c>
      <c r="H17" s="33">
        <f t="shared" si="1"/>
        <v>40622000</v>
      </c>
      <c r="I17" s="34">
        <f t="shared" si="2"/>
        <v>44684200</v>
      </c>
      <c r="J17" s="34">
        <f t="shared" si="3"/>
        <v>32497600</v>
      </c>
      <c r="K17" s="35">
        <f t="shared" si="4"/>
        <v>111500</v>
      </c>
      <c r="L17" s="34">
        <f t="shared" si="5"/>
        <v>3527700.0000000005</v>
      </c>
      <c r="M17" s="24" t="s">
        <v>15</v>
      </c>
      <c r="N17" s="19"/>
    </row>
    <row r="18" spans="1:14" s="20" customFormat="1" ht="13.5" x14ac:dyDescent="0.2">
      <c r="A18" s="80">
        <v>17</v>
      </c>
      <c r="B18" s="83">
        <v>1602</v>
      </c>
      <c r="C18" s="80">
        <v>16</v>
      </c>
      <c r="D18" s="82" t="s">
        <v>20</v>
      </c>
      <c r="E18" s="85">
        <v>499</v>
      </c>
      <c r="F18" s="84">
        <f t="shared" si="0"/>
        <v>548.90000000000009</v>
      </c>
      <c r="G18" s="84">
        <v>38000</v>
      </c>
      <c r="H18" s="33">
        <f t="shared" si="1"/>
        <v>18962000</v>
      </c>
      <c r="I18" s="34">
        <f t="shared" si="2"/>
        <v>20858200</v>
      </c>
      <c r="J18" s="34">
        <f t="shared" si="3"/>
        <v>15169600</v>
      </c>
      <c r="K18" s="35">
        <f t="shared" si="4"/>
        <v>52000</v>
      </c>
      <c r="L18" s="34">
        <f t="shared" si="5"/>
        <v>1646700.0000000002</v>
      </c>
      <c r="M18" s="24" t="s">
        <v>15</v>
      </c>
      <c r="N18" s="19"/>
    </row>
    <row r="19" spans="1:14" s="20" customFormat="1" ht="13.5" x14ac:dyDescent="0.2">
      <c r="A19" s="80">
        <v>18</v>
      </c>
      <c r="B19" s="83">
        <v>1603</v>
      </c>
      <c r="C19" s="80">
        <v>16</v>
      </c>
      <c r="D19" s="82" t="s">
        <v>12</v>
      </c>
      <c r="E19" s="85">
        <v>794</v>
      </c>
      <c r="F19" s="84">
        <f t="shared" si="0"/>
        <v>873.40000000000009</v>
      </c>
      <c r="G19" s="84">
        <v>38000</v>
      </c>
      <c r="H19" s="33">
        <f t="shared" si="1"/>
        <v>30172000</v>
      </c>
      <c r="I19" s="34">
        <f t="shared" si="2"/>
        <v>33189200</v>
      </c>
      <c r="J19" s="34">
        <f t="shared" si="3"/>
        <v>24137600</v>
      </c>
      <c r="K19" s="35">
        <f t="shared" si="4"/>
        <v>83000</v>
      </c>
      <c r="L19" s="34">
        <f t="shared" si="5"/>
        <v>2620200.0000000005</v>
      </c>
      <c r="M19" s="24" t="s">
        <v>15</v>
      </c>
      <c r="N19" s="19"/>
    </row>
    <row r="20" spans="1:14" s="20" customFormat="1" ht="13.5" x14ac:dyDescent="0.2">
      <c r="A20" s="80">
        <v>19</v>
      </c>
      <c r="B20" s="83">
        <v>1701</v>
      </c>
      <c r="C20" s="80">
        <v>17</v>
      </c>
      <c r="D20" s="82" t="s">
        <v>48</v>
      </c>
      <c r="E20" s="84">
        <v>1069</v>
      </c>
      <c r="F20" s="84">
        <f t="shared" si="0"/>
        <v>1175.9000000000001</v>
      </c>
      <c r="G20" s="84">
        <v>38000</v>
      </c>
      <c r="H20" s="33">
        <f t="shared" si="1"/>
        <v>40622000</v>
      </c>
      <c r="I20" s="34">
        <f t="shared" si="2"/>
        <v>44684200</v>
      </c>
      <c r="J20" s="34">
        <f t="shared" si="3"/>
        <v>32497600</v>
      </c>
      <c r="K20" s="35">
        <f t="shared" si="4"/>
        <v>111500</v>
      </c>
      <c r="L20" s="34">
        <f t="shared" si="5"/>
        <v>3527700.0000000005</v>
      </c>
      <c r="M20" s="24" t="s">
        <v>15</v>
      </c>
      <c r="N20" s="19"/>
    </row>
    <row r="21" spans="1:14" s="20" customFormat="1" ht="13.5" x14ac:dyDescent="0.2">
      <c r="A21" s="80">
        <v>20</v>
      </c>
      <c r="B21" s="83">
        <v>1702</v>
      </c>
      <c r="C21" s="80">
        <v>17</v>
      </c>
      <c r="D21" s="82" t="s">
        <v>20</v>
      </c>
      <c r="E21" s="85">
        <v>499</v>
      </c>
      <c r="F21" s="84">
        <f t="shared" si="0"/>
        <v>548.90000000000009</v>
      </c>
      <c r="G21" s="84">
        <v>38000</v>
      </c>
      <c r="H21" s="33">
        <f t="shared" si="1"/>
        <v>18962000</v>
      </c>
      <c r="I21" s="34">
        <f t="shared" si="2"/>
        <v>20858200</v>
      </c>
      <c r="J21" s="34">
        <f t="shared" si="3"/>
        <v>15169600</v>
      </c>
      <c r="K21" s="35">
        <f t="shared" si="4"/>
        <v>52000</v>
      </c>
      <c r="L21" s="34">
        <f t="shared" si="5"/>
        <v>1646700.0000000002</v>
      </c>
      <c r="M21" s="24" t="s">
        <v>15</v>
      </c>
      <c r="N21" s="19"/>
    </row>
    <row r="22" spans="1:14" s="20" customFormat="1" ht="13.5" x14ac:dyDescent="0.2">
      <c r="A22" s="80">
        <v>21</v>
      </c>
      <c r="B22" s="83">
        <v>1703</v>
      </c>
      <c r="C22" s="80">
        <v>17</v>
      </c>
      <c r="D22" s="82" t="s">
        <v>12</v>
      </c>
      <c r="E22" s="85">
        <v>794</v>
      </c>
      <c r="F22" s="84">
        <f t="shared" si="0"/>
        <v>873.40000000000009</v>
      </c>
      <c r="G22" s="84">
        <v>38000</v>
      </c>
      <c r="H22" s="33">
        <f t="shared" si="1"/>
        <v>30172000</v>
      </c>
      <c r="I22" s="34">
        <f t="shared" si="2"/>
        <v>33189200</v>
      </c>
      <c r="J22" s="34">
        <f t="shared" si="3"/>
        <v>24137600</v>
      </c>
      <c r="K22" s="35">
        <f t="shared" si="4"/>
        <v>83000</v>
      </c>
      <c r="L22" s="34">
        <f t="shared" si="5"/>
        <v>2620200.0000000005</v>
      </c>
      <c r="M22" s="24" t="s">
        <v>15</v>
      </c>
      <c r="N22" s="19"/>
    </row>
    <row r="23" spans="1:14" s="20" customFormat="1" ht="13.5" x14ac:dyDescent="0.2">
      <c r="A23" s="80">
        <v>22</v>
      </c>
      <c r="B23" s="83">
        <v>1801</v>
      </c>
      <c r="C23" s="80">
        <v>18</v>
      </c>
      <c r="D23" s="82" t="s">
        <v>48</v>
      </c>
      <c r="E23" s="84">
        <v>1069</v>
      </c>
      <c r="F23" s="84">
        <f t="shared" si="0"/>
        <v>1175.9000000000001</v>
      </c>
      <c r="G23" s="84">
        <v>38000</v>
      </c>
      <c r="H23" s="33">
        <f t="shared" si="1"/>
        <v>40622000</v>
      </c>
      <c r="I23" s="34">
        <f t="shared" si="2"/>
        <v>44684200</v>
      </c>
      <c r="J23" s="34">
        <f t="shared" si="3"/>
        <v>32497600</v>
      </c>
      <c r="K23" s="35">
        <f t="shared" si="4"/>
        <v>111500</v>
      </c>
      <c r="L23" s="34">
        <f t="shared" si="5"/>
        <v>3527700.0000000005</v>
      </c>
      <c r="M23" s="24" t="s">
        <v>15</v>
      </c>
      <c r="N23" s="19"/>
    </row>
    <row r="24" spans="1:14" s="20" customFormat="1" ht="13.5" x14ac:dyDescent="0.2">
      <c r="A24" s="80">
        <v>23</v>
      </c>
      <c r="B24" s="83">
        <v>1802</v>
      </c>
      <c r="C24" s="80">
        <v>18</v>
      </c>
      <c r="D24" s="82" t="s">
        <v>20</v>
      </c>
      <c r="E24" s="85">
        <v>499</v>
      </c>
      <c r="F24" s="84">
        <f t="shared" si="0"/>
        <v>548.90000000000009</v>
      </c>
      <c r="G24" s="84">
        <v>38000</v>
      </c>
      <c r="H24" s="33">
        <f t="shared" si="1"/>
        <v>18962000</v>
      </c>
      <c r="I24" s="34">
        <f t="shared" si="2"/>
        <v>20858200</v>
      </c>
      <c r="J24" s="34">
        <f t="shared" si="3"/>
        <v>15169600</v>
      </c>
      <c r="K24" s="35">
        <f t="shared" si="4"/>
        <v>52000</v>
      </c>
      <c r="L24" s="34">
        <f t="shared" si="5"/>
        <v>1646700.0000000002</v>
      </c>
      <c r="M24" s="24" t="s">
        <v>15</v>
      </c>
      <c r="N24" s="19"/>
    </row>
    <row r="25" spans="1:14" s="20" customFormat="1" ht="13.5" x14ac:dyDescent="0.2">
      <c r="A25" s="80">
        <v>24</v>
      </c>
      <c r="B25" s="83">
        <v>1803</v>
      </c>
      <c r="C25" s="80">
        <v>18</v>
      </c>
      <c r="D25" s="82" t="s">
        <v>12</v>
      </c>
      <c r="E25" s="85">
        <v>794</v>
      </c>
      <c r="F25" s="84">
        <f t="shared" si="0"/>
        <v>873.40000000000009</v>
      </c>
      <c r="G25" s="84">
        <v>38000</v>
      </c>
      <c r="H25" s="33">
        <f t="shared" si="1"/>
        <v>30172000</v>
      </c>
      <c r="I25" s="34">
        <f t="shared" si="2"/>
        <v>33189200</v>
      </c>
      <c r="J25" s="34">
        <f t="shared" si="3"/>
        <v>24137600</v>
      </c>
      <c r="K25" s="35">
        <f t="shared" si="4"/>
        <v>83000</v>
      </c>
      <c r="L25" s="34">
        <f t="shared" si="5"/>
        <v>2620200.0000000005</v>
      </c>
      <c r="M25" s="24" t="s">
        <v>15</v>
      </c>
      <c r="N25" s="19"/>
    </row>
    <row r="26" spans="1:14" s="20" customFormat="1" ht="13.5" x14ac:dyDescent="0.2">
      <c r="A26" s="80">
        <v>25</v>
      </c>
      <c r="B26" s="83">
        <v>1901</v>
      </c>
      <c r="C26" s="80">
        <v>19</v>
      </c>
      <c r="D26" s="82" t="s">
        <v>48</v>
      </c>
      <c r="E26" s="84">
        <v>1069</v>
      </c>
      <c r="F26" s="84">
        <f t="shared" si="0"/>
        <v>1175.9000000000001</v>
      </c>
      <c r="G26" s="84">
        <v>38000</v>
      </c>
      <c r="H26" s="33">
        <f t="shared" si="1"/>
        <v>40622000</v>
      </c>
      <c r="I26" s="34">
        <f t="shared" si="2"/>
        <v>44684200</v>
      </c>
      <c r="J26" s="34">
        <f t="shared" si="3"/>
        <v>32497600</v>
      </c>
      <c r="K26" s="35">
        <f t="shared" si="4"/>
        <v>111500</v>
      </c>
      <c r="L26" s="34">
        <f t="shared" si="5"/>
        <v>3527700.0000000005</v>
      </c>
      <c r="M26" s="24" t="s">
        <v>15</v>
      </c>
      <c r="N26" s="19"/>
    </row>
    <row r="27" spans="1:14" s="20" customFormat="1" ht="13.5" x14ac:dyDescent="0.2">
      <c r="A27" s="80">
        <v>26</v>
      </c>
      <c r="B27" s="83">
        <v>1902</v>
      </c>
      <c r="C27" s="80">
        <v>19</v>
      </c>
      <c r="D27" s="82" t="s">
        <v>20</v>
      </c>
      <c r="E27" s="85">
        <v>499</v>
      </c>
      <c r="F27" s="84">
        <f t="shared" si="0"/>
        <v>548.90000000000009</v>
      </c>
      <c r="G27" s="84">
        <v>38000</v>
      </c>
      <c r="H27" s="33">
        <f t="shared" si="1"/>
        <v>18962000</v>
      </c>
      <c r="I27" s="34">
        <f t="shared" si="2"/>
        <v>20858200</v>
      </c>
      <c r="J27" s="34">
        <f t="shared" si="3"/>
        <v>15169600</v>
      </c>
      <c r="K27" s="35">
        <f t="shared" si="4"/>
        <v>52000</v>
      </c>
      <c r="L27" s="34">
        <f t="shared" si="5"/>
        <v>1646700.0000000002</v>
      </c>
      <c r="M27" s="24" t="s">
        <v>15</v>
      </c>
      <c r="N27" s="19"/>
    </row>
    <row r="28" spans="1:14" s="20" customFormat="1" ht="13.5" x14ac:dyDescent="0.2">
      <c r="A28" s="80">
        <v>27</v>
      </c>
      <c r="B28" s="83">
        <v>1903</v>
      </c>
      <c r="C28" s="80">
        <v>19</v>
      </c>
      <c r="D28" s="82" t="s">
        <v>12</v>
      </c>
      <c r="E28" s="85">
        <v>794</v>
      </c>
      <c r="F28" s="84">
        <f t="shared" si="0"/>
        <v>873.40000000000009</v>
      </c>
      <c r="G28" s="84">
        <v>38000</v>
      </c>
      <c r="H28" s="33">
        <f t="shared" si="1"/>
        <v>30172000</v>
      </c>
      <c r="I28" s="34">
        <f t="shared" si="2"/>
        <v>33189200</v>
      </c>
      <c r="J28" s="34">
        <f t="shared" si="3"/>
        <v>24137600</v>
      </c>
      <c r="K28" s="35">
        <f t="shared" si="4"/>
        <v>83000</v>
      </c>
      <c r="L28" s="34">
        <f t="shared" si="5"/>
        <v>2620200.0000000005</v>
      </c>
      <c r="M28" s="24" t="s">
        <v>15</v>
      </c>
      <c r="N28" s="19"/>
    </row>
    <row r="29" spans="1:14" s="20" customFormat="1" ht="13.5" x14ac:dyDescent="0.2">
      <c r="A29" s="80">
        <v>28</v>
      </c>
      <c r="B29" s="83">
        <v>2001</v>
      </c>
      <c r="C29" s="80">
        <v>20</v>
      </c>
      <c r="D29" s="82" t="s">
        <v>48</v>
      </c>
      <c r="E29" s="84">
        <v>1069</v>
      </c>
      <c r="F29" s="84">
        <f t="shared" si="0"/>
        <v>1175.9000000000001</v>
      </c>
      <c r="G29" s="84">
        <v>38000</v>
      </c>
      <c r="H29" s="33">
        <f t="shared" si="1"/>
        <v>40622000</v>
      </c>
      <c r="I29" s="34">
        <f t="shared" si="2"/>
        <v>44684200</v>
      </c>
      <c r="J29" s="34">
        <f t="shared" si="3"/>
        <v>32497600</v>
      </c>
      <c r="K29" s="35">
        <f t="shared" si="4"/>
        <v>111500</v>
      </c>
      <c r="L29" s="34">
        <f t="shared" si="5"/>
        <v>3527700.0000000005</v>
      </c>
      <c r="M29" s="24" t="s">
        <v>15</v>
      </c>
      <c r="N29" s="19"/>
    </row>
    <row r="30" spans="1:14" s="20" customFormat="1" ht="13.5" x14ac:dyDescent="0.2">
      <c r="A30" s="80">
        <v>29</v>
      </c>
      <c r="B30" s="83">
        <v>2003</v>
      </c>
      <c r="C30" s="80">
        <v>20</v>
      </c>
      <c r="D30" s="82" t="s">
        <v>48</v>
      </c>
      <c r="E30" s="84">
        <v>956</v>
      </c>
      <c r="F30" s="84">
        <f t="shared" si="0"/>
        <v>1051.6000000000001</v>
      </c>
      <c r="G30" s="84">
        <v>38000</v>
      </c>
      <c r="H30" s="33">
        <f t="shared" si="1"/>
        <v>36328000</v>
      </c>
      <c r="I30" s="34">
        <f t="shared" si="2"/>
        <v>39960800</v>
      </c>
      <c r="J30" s="34">
        <f t="shared" si="3"/>
        <v>29062400</v>
      </c>
      <c r="K30" s="35">
        <f t="shared" si="4"/>
        <v>100000</v>
      </c>
      <c r="L30" s="34">
        <f t="shared" si="5"/>
        <v>3154800.0000000005</v>
      </c>
      <c r="M30" s="24" t="s">
        <v>15</v>
      </c>
      <c r="N30" s="19"/>
    </row>
    <row r="31" spans="1:14" x14ac:dyDescent="0.3">
      <c r="A31" s="87" t="s">
        <v>19</v>
      </c>
      <c r="B31" s="88"/>
      <c r="C31" s="88"/>
      <c r="D31" s="89"/>
      <c r="E31" s="25">
        <f>SUM(E2:E30)</f>
        <v>25305</v>
      </c>
      <c r="F31" s="25">
        <f>SUM(F2:F30)</f>
        <v>27835.500000000015</v>
      </c>
      <c r="G31" s="36"/>
      <c r="H31" s="37">
        <f>SUM(H2:H30)</f>
        <v>961590000</v>
      </c>
      <c r="I31" s="37">
        <f>SUM(I2:I30)</f>
        <v>1057749000</v>
      </c>
      <c r="J31" s="37">
        <f>SUM(J2:J30)</f>
        <v>769272000</v>
      </c>
      <c r="K31" s="38"/>
      <c r="L31" s="39">
        <f>SUM(L2:L30)</f>
        <v>83506500.000000015</v>
      </c>
      <c r="M31" s="40"/>
      <c r="N31" s="3"/>
    </row>
    <row r="32" spans="1:14" x14ac:dyDescent="0.3">
      <c r="F32" s="28"/>
    </row>
    <row r="37" spans="8:8" x14ac:dyDescent="0.3">
      <c r="H37" s="17">
        <v>29</v>
      </c>
    </row>
    <row r="38" spans="8:8" x14ac:dyDescent="0.3">
      <c r="H38" s="17">
        <v>26</v>
      </c>
    </row>
    <row r="39" spans="8:8" x14ac:dyDescent="0.3">
      <c r="H39" s="17">
        <f>SUM(H37:H38)</f>
        <v>55</v>
      </c>
    </row>
  </sheetData>
  <mergeCells count="1">
    <mergeCell ref="A31:D3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7023D-B832-4FEF-A805-7462538FF7ED}">
  <dimension ref="A1:N27"/>
  <sheetViews>
    <sheetView topLeftCell="A10" zoomScale="175" zoomScaleNormal="175" workbookViewId="0">
      <selection activeCell="D2" sqref="D2:D8"/>
    </sheetView>
  </sheetViews>
  <sheetFormatPr defaultRowHeight="16.5" x14ac:dyDescent="0.3"/>
  <cols>
    <col min="1" max="1" width="5" style="26" customWidth="1"/>
    <col min="2" max="2" width="4.85546875" style="26" customWidth="1"/>
    <col min="3" max="3" width="4.140625" style="26" customWidth="1"/>
    <col min="4" max="4" width="6.5703125" style="27" customWidth="1"/>
    <col min="5" max="5" width="6.28515625" style="27" customWidth="1"/>
    <col min="6" max="6" width="5.5703125" style="17" customWidth="1"/>
    <col min="7" max="7" width="6.7109375" style="17" customWidth="1"/>
    <col min="8" max="10" width="11.140625" style="17" customWidth="1"/>
    <col min="11" max="11" width="6.85546875" style="17" customWidth="1"/>
    <col min="12" max="12" width="10.5703125" style="17" customWidth="1"/>
    <col min="13" max="13" width="8" style="17" customWidth="1"/>
    <col min="14" max="14" width="15" style="18" customWidth="1"/>
    <col min="15" max="16384" width="9.140625" style="17"/>
  </cols>
  <sheetData>
    <row r="1" spans="1:14" ht="60.75" customHeight="1" x14ac:dyDescent="0.3">
      <c r="A1" s="21" t="s">
        <v>1</v>
      </c>
      <c r="B1" s="23" t="s">
        <v>0</v>
      </c>
      <c r="C1" s="23" t="s">
        <v>3</v>
      </c>
      <c r="D1" s="23" t="s">
        <v>2</v>
      </c>
      <c r="E1" s="23" t="s">
        <v>16</v>
      </c>
      <c r="F1" s="23" t="s">
        <v>4</v>
      </c>
      <c r="G1" s="23" t="s">
        <v>36</v>
      </c>
      <c r="H1" s="23" t="s">
        <v>37</v>
      </c>
      <c r="I1" s="23" t="s">
        <v>38</v>
      </c>
      <c r="J1" s="32" t="s">
        <v>21</v>
      </c>
      <c r="K1" s="23" t="s">
        <v>39</v>
      </c>
      <c r="L1" s="23" t="s">
        <v>40</v>
      </c>
      <c r="M1" s="23" t="s">
        <v>13</v>
      </c>
    </row>
    <row r="2" spans="1:14" s="20" customFormat="1" ht="13.5" x14ac:dyDescent="0.2">
      <c r="A2" s="80">
        <v>1</v>
      </c>
      <c r="B2" s="81">
        <v>101</v>
      </c>
      <c r="C2" s="80">
        <v>1</v>
      </c>
      <c r="D2" s="82" t="s">
        <v>48</v>
      </c>
      <c r="E2" s="84">
        <v>1069</v>
      </c>
      <c r="F2" s="84">
        <f>E2*1.1</f>
        <v>1175.9000000000001</v>
      </c>
      <c r="G2" s="84">
        <v>38000</v>
      </c>
      <c r="H2" s="33">
        <v>0</v>
      </c>
      <c r="I2" s="34">
        <f>ROUND(H2*1.1,0)</f>
        <v>0</v>
      </c>
      <c r="J2" s="34">
        <f>H2*0.8</f>
        <v>0</v>
      </c>
      <c r="K2" s="35">
        <f>MROUND((I2*0.03/12),500)</f>
        <v>0</v>
      </c>
      <c r="L2" s="34">
        <f>F2*3000</f>
        <v>3527700.0000000005</v>
      </c>
      <c r="M2" s="24" t="s">
        <v>14</v>
      </c>
      <c r="N2" s="19"/>
    </row>
    <row r="3" spans="1:14" s="20" customFormat="1" ht="13.5" x14ac:dyDescent="0.2">
      <c r="A3" s="80">
        <v>2</v>
      </c>
      <c r="B3" s="83">
        <v>201</v>
      </c>
      <c r="C3" s="80">
        <v>2</v>
      </c>
      <c r="D3" s="82" t="s">
        <v>48</v>
      </c>
      <c r="E3" s="84">
        <v>1069</v>
      </c>
      <c r="F3" s="84">
        <f t="shared" ref="F3:F25" si="0">E3*1.1</f>
        <v>1175.9000000000001</v>
      </c>
      <c r="G3" s="84">
        <v>38000</v>
      </c>
      <c r="H3" s="33">
        <v>0</v>
      </c>
      <c r="I3" s="34">
        <f t="shared" ref="I3:I25" si="1">ROUND(H3*1.1,0)</f>
        <v>0</v>
      </c>
      <c r="J3" s="34">
        <f t="shared" ref="J3:J25" si="2">H3*0.8</f>
        <v>0</v>
      </c>
      <c r="K3" s="35">
        <f t="shared" ref="K3:K25" si="3">MROUND((I3*0.03/12),500)</f>
        <v>0</v>
      </c>
      <c r="L3" s="34">
        <f t="shared" ref="L3:L25" si="4">F3*3000</f>
        <v>3527700.0000000005</v>
      </c>
      <c r="M3" s="24" t="s">
        <v>14</v>
      </c>
      <c r="N3" s="19"/>
    </row>
    <row r="4" spans="1:14" s="20" customFormat="1" ht="13.5" x14ac:dyDescent="0.2">
      <c r="A4" s="80">
        <v>3</v>
      </c>
      <c r="B4" s="83">
        <v>203</v>
      </c>
      <c r="C4" s="80">
        <v>2</v>
      </c>
      <c r="D4" s="82" t="s">
        <v>12</v>
      </c>
      <c r="E4" s="84">
        <v>756</v>
      </c>
      <c r="F4" s="84">
        <f t="shared" si="0"/>
        <v>831.6</v>
      </c>
      <c r="G4" s="84">
        <v>38000</v>
      </c>
      <c r="H4" s="33">
        <v>0</v>
      </c>
      <c r="I4" s="34">
        <f t="shared" si="1"/>
        <v>0</v>
      </c>
      <c r="J4" s="34">
        <f t="shared" si="2"/>
        <v>0</v>
      </c>
      <c r="K4" s="35">
        <f t="shared" si="3"/>
        <v>0</v>
      </c>
      <c r="L4" s="34">
        <f t="shared" si="4"/>
        <v>2494800</v>
      </c>
      <c r="M4" s="24" t="s">
        <v>14</v>
      </c>
      <c r="N4" s="19"/>
    </row>
    <row r="5" spans="1:14" s="20" customFormat="1" ht="13.5" x14ac:dyDescent="0.2">
      <c r="A5" s="80">
        <v>4</v>
      </c>
      <c r="B5" s="83">
        <v>301</v>
      </c>
      <c r="C5" s="80">
        <v>3</v>
      </c>
      <c r="D5" s="82" t="s">
        <v>48</v>
      </c>
      <c r="E5" s="84">
        <v>1069</v>
      </c>
      <c r="F5" s="84">
        <f t="shared" si="0"/>
        <v>1175.9000000000001</v>
      </c>
      <c r="G5" s="84">
        <v>38000</v>
      </c>
      <c r="H5" s="33">
        <v>0</v>
      </c>
      <c r="I5" s="34">
        <f t="shared" si="1"/>
        <v>0</v>
      </c>
      <c r="J5" s="34">
        <f t="shared" si="2"/>
        <v>0</v>
      </c>
      <c r="K5" s="35">
        <f t="shared" si="3"/>
        <v>0</v>
      </c>
      <c r="L5" s="34">
        <f t="shared" si="4"/>
        <v>3527700.0000000005</v>
      </c>
      <c r="M5" s="24" t="s">
        <v>14</v>
      </c>
      <c r="N5" s="19"/>
    </row>
    <row r="6" spans="1:14" s="20" customFormat="1" ht="13.5" x14ac:dyDescent="0.2">
      <c r="A6" s="80">
        <v>5</v>
      </c>
      <c r="B6" s="83">
        <v>302</v>
      </c>
      <c r="C6" s="80">
        <v>3</v>
      </c>
      <c r="D6" s="82" t="s">
        <v>20</v>
      </c>
      <c r="E6" s="84">
        <v>467</v>
      </c>
      <c r="F6" s="84">
        <f t="shared" si="0"/>
        <v>513.70000000000005</v>
      </c>
      <c r="G6" s="84">
        <v>38000</v>
      </c>
      <c r="H6" s="33">
        <v>0</v>
      </c>
      <c r="I6" s="34">
        <f t="shared" si="1"/>
        <v>0</v>
      </c>
      <c r="J6" s="34">
        <f t="shared" si="2"/>
        <v>0</v>
      </c>
      <c r="K6" s="35">
        <f t="shared" si="3"/>
        <v>0</v>
      </c>
      <c r="L6" s="34">
        <f t="shared" si="4"/>
        <v>1541100.0000000002</v>
      </c>
      <c r="M6" s="24" t="s">
        <v>14</v>
      </c>
      <c r="N6" s="19"/>
    </row>
    <row r="7" spans="1:14" s="20" customFormat="1" ht="13.5" x14ac:dyDescent="0.2">
      <c r="A7" s="80">
        <v>6</v>
      </c>
      <c r="B7" s="83">
        <v>303</v>
      </c>
      <c r="C7" s="80">
        <v>3</v>
      </c>
      <c r="D7" s="82" t="s">
        <v>12</v>
      </c>
      <c r="E7" s="84">
        <v>756</v>
      </c>
      <c r="F7" s="84">
        <f t="shared" si="0"/>
        <v>831.6</v>
      </c>
      <c r="G7" s="84">
        <v>38000</v>
      </c>
      <c r="H7" s="33">
        <v>0</v>
      </c>
      <c r="I7" s="34">
        <f t="shared" si="1"/>
        <v>0</v>
      </c>
      <c r="J7" s="34">
        <f t="shared" si="2"/>
        <v>0</v>
      </c>
      <c r="K7" s="35">
        <f t="shared" si="3"/>
        <v>0</v>
      </c>
      <c r="L7" s="34">
        <f t="shared" si="4"/>
        <v>2494800</v>
      </c>
      <c r="M7" s="24" t="s">
        <v>14</v>
      </c>
      <c r="N7" s="19"/>
    </row>
    <row r="8" spans="1:14" s="20" customFormat="1" ht="13.5" x14ac:dyDescent="0.2">
      <c r="A8" s="80">
        <v>7</v>
      </c>
      <c r="B8" s="83">
        <v>401</v>
      </c>
      <c r="C8" s="80">
        <v>4</v>
      </c>
      <c r="D8" s="82" t="s">
        <v>48</v>
      </c>
      <c r="E8" s="84">
        <v>1069</v>
      </c>
      <c r="F8" s="84">
        <f t="shared" si="0"/>
        <v>1175.9000000000001</v>
      </c>
      <c r="G8" s="84">
        <v>38000</v>
      </c>
      <c r="H8" s="33">
        <v>0</v>
      </c>
      <c r="I8" s="34">
        <f t="shared" si="1"/>
        <v>0</v>
      </c>
      <c r="J8" s="34">
        <f t="shared" si="2"/>
        <v>0</v>
      </c>
      <c r="K8" s="35">
        <f t="shared" si="3"/>
        <v>0</v>
      </c>
      <c r="L8" s="34">
        <f t="shared" si="4"/>
        <v>3527700.0000000005</v>
      </c>
      <c r="M8" s="24" t="s">
        <v>14</v>
      </c>
      <c r="N8" s="19"/>
    </row>
    <row r="9" spans="1:14" s="20" customFormat="1" ht="13.5" x14ac:dyDescent="0.2">
      <c r="A9" s="80">
        <v>8</v>
      </c>
      <c r="B9" s="83">
        <v>402</v>
      </c>
      <c r="C9" s="80">
        <v>4</v>
      </c>
      <c r="D9" s="82" t="s">
        <v>20</v>
      </c>
      <c r="E9" s="84">
        <v>467</v>
      </c>
      <c r="F9" s="84">
        <f t="shared" si="0"/>
        <v>513.70000000000005</v>
      </c>
      <c r="G9" s="84">
        <v>38000</v>
      </c>
      <c r="H9" s="33">
        <v>0</v>
      </c>
      <c r="I9" s="34">
        <f t="shared" si="1"/>
        <v>0</v>
      </c>
      <c r="J9" s="34">
        <f t="shared" si="2"/>
        <v>0</v>
      </c>
      <c r="K9" s="35">
        <f t="shared" si="3"/>
        <v>0</v>
      </c>
      <c r="L9" s="34">
        <f t="shared" si="4"/>
        <v>1541100.0000000002</v>
      </c>
      <c r="M9" s="24" t="s">
        <v>14</v>
      </c>
      <c r="N9" s="19"/>
    </row>
    <row r="10" spans="1:14" s="20" customFormat="1" ht="13.5" x14ac:dyDescent="0.2">
      <c r="A10" s="80">
        <v>9</v>
      </c>
      <c r="B10" s="83">
        <v>403</v>
      </c>
      <c r="C10" s="80">
        <v>4</v>
      </c>
      <c r="D10" s="82" t="s">
        <v>12</v>
      </c>
      <c r="E10" s="84">
        <v>756</v>
      </c>
      <c r="F10" s="84">
        <f t="shared" si="0"/>
        <v>831.6</v>
      </c>
      <c r="G10" s="84">
        <v>38000</v>
      </c>
      <c r="H10" s="33">
        <v>0</v>
      </c>
      <c r="I10" s="34">
        <f t="shared" si="1"/>
        <v>0</v>
      </c>
      <c r="J10" s="34">
        <f t="shared" si="2"/>
        <v>0</v>
      </c>
      <c r="K10" s="35">
        <f t="shared" si="3"/>
        <v>0</v>
      </c>
      <c r="L10" s="34">
        <f t="shared" si="4"/>
        <v>2494800</v>
      </c>
      <c r="M10" s="24" t="s">
        <v>14</v>
      </c>
      <c r="N10" s="19"/>
    </row>
    <row r="11" spans="1:14" s="20" customFormat="1" ht="13.5" x14ac:dyDescent="0.2">
      <c r="A11" s="80">
        <v>10</v>
      </c>
      <c r="B11" s="83">
        <v>502</v>
      </c>
      <c r="C11" s="80">
        <v>5</v>
      </c>
      <c r="D11" s="82" t="s">
        <v>20</v>
      </c>
      <c r="E11" s="84">
        <v>467</v>
      </c>
      <c r="F11" s="84">
        <f t="shared" si="0"/>
        <v>513.70000000000005</v>
      </c>
      <c r="G11" s="84">
        <v>38000</v>
      </c>
      <c r="H11" s="33">
        <v>0</v>
      </c>
      <c r="I11" s="34">
        <f t="shared" si="1"/>
        <v>0</v>
      </c>
      <c r="J11" s="34">
        <f t="shared" si="2"/>
        <v>0</v>
      </c>
      <c r="K11" s="35">
        <f t="shared" si="3"/>
        <v>0</v>
      </c>
      <c r="L11" s="34">
        <f t="shared" si="4"/>
        <v>1541100.0000000002</v>
      </c>
      <c r="M11" s="24" t="s">
        <v>14</v>
      </c>
      <c r="N11" s="19"/>
    </row>
    <row r="12" spans="1:14" s="20" customFormat="1" ht="13.5" x14ac:dyDescent="0.2">
      <c r="A12" s="80">
        <v>11</v>
      </c>
      <c r="B12" s="83">
        <v>503</v>
      </c>
      <c r="C12" s="80">
        <v>5</v>
      </c>
      <c r="D12" s="82" t="s">
        <v>12</v>
      </c>
      <c r="E12" s="84">
        <v>756</v>
      </c>
      <c r="F12" s="84">
        <f t="shared" si="0"/>
        <v>831.6</v>
      </c>
      <c r="G12" s="84">
        <v>38000</v>
      </c>
      <c r="H12" s="33">
        <v>0</v>
      </c>
      <c r="I12" s="34">
        <f t="shared" si="1"/>
        <v>0</v>
      </c>
      <c r="J12" s="34">
        <f t="shared" si="2"/>
        <v>0</v>
      </c>
      <c r="K12" s="35">
        <f t="shared" si="3"/>
        <v>0</v>
      </c>
      <c r="L12" s="34">
        <f t="shared" si="4"/>
        <v>2494800</v>
      </c>
      <c r="M12" s="24" t="s">
        <v>14</v>
      </c>
      <c r="N12" s="19"/>
    </row>
    <row r="13" spans="1:14" s="20" customFormat="1" ht="13.5" x14ac:dyDescent="0.2">
      <c r="A13" s="80">
        <v>12</v>
      </c>
      <c r="B13" s="83">
        <v>602</v>
      </c>
      <c r="C13" s="80">
        <v>6</v>
      </c>
      <c r="D13" s="82" t="s">
        <v>20</v>
      </c>
      <c r="E13" s="84">
        <v>467</v>
      </c>
      <c r="F13" s="84">
        <f t="shared" si="0"/>
        <v>513.70000000000005</v>
      </c>
      <c r="G13" s="84">
        <v>38000</v>
      </c>
      <c r="H13" s="33">
        <v>0</v>
      </c>
      <c r="I13" s="34">
        <f t="shared" si="1"/>
        <v>0</v>
      </c>
      <c r="J13" s="34">
        <f t="shared" si="2"/>
        <v>0</v>
      </c>
      <c r="K13" s="35">
        <f t="shared" si="3"/>
        <v>0</v>
      </c>
      <c r="L13" s="34">
        <f t="shared" si="4"/>
        <v>1541100.0000000002</v>
      </c>
      <c r="M13" s="24" t="s">
        <v>14</v>
      </c>
      <c r="N13" s="19"/>
    </row>
    <row r="14" spans="1:14" s="20" customFormat="1" ht="13.5" x14ac:dyDescent="0.2">
      <c r="A14" s="80">
        <v>13</v>
      </c>
      <c r="B14" s="83">
        <v>603</v>
      </c>
      <c r="C14" s="80">
        <v>6</v>
      </c>
      <c r="D14" s="82" t="s">
        <v>12</v>
      </c>
      <c r="E14" s="84">
        <v>756</v>
      </c>
      <c r="F14" s="84">
        <f t="shared" si="0"/>
        <v>831.6</v>
      </c>
      <c r="G14" s="84">
        <v>38000</v>
      </c>
      <c r="H14" s="33">
        <v>0</v>
      </c>
      <c r="I14" s="34">
        <f t="shared" si="1"/>
        <v>0</v>
      </c>
      <c r="J14" s="34">
        <f t="shared" si="2"/>
        <v>0</v>
      </c>
      <c r="K14" s="35">
        <f t="shared" si="3"/>
        <v>0</v>
      </c>
      <c r="L14" s="34">
        <f t="shared" si="4"/>
        <v>2494800</v>
      </c>
      <c r="M14" s="24" t="s">
        <v>14</v>
      </c>
      <c r="N14" s="19"/>
    </row>
    <row r="15" spans="1:14" s="20" customFormat="1" ht="13.5" x14ac:dyDescent="0.2">
      <c r="A15" s="80">
        <v>14</v>
      </c>
      <c r="B15" s="83">
        <v>702</v>
      </c>
      <c r="C15" s="80">
        <v>7</v>
      </c>
      <c r="D15" s="82" t="s">
        <v>20</v>
      </c>
      <c r="E15" s="84">
        <v>467</v>
      </c>
      <c r="F15" s="84">
        <f t="shared" si="0"/>
        <v>513.70000000000005</v>
      </c>
      <c r="G15" s="84">
        <v>38000</v>
      </c>
      <c r="H15" s="33">
        <v>0</v>
      </c>
      <c r="I15" s="34">
        <f t="shared" si="1"/>
        <v>0</v>
      </c>
      <c r="J15" s="34">
        <f t="shared" si="2"/>
        <v>0</v>
      </c>
      <c r="K15" s="35">
        <f t="shared" si="3"/>
        <v>0</v>
      </c>
      <c r="L15" s="34">
        <f t="shared" si="4"/>
        <v>1541100.0000000002</v>
      </c>
      <c r="M15" s="24" t="s">
        <v>14</v>
      </c>
      <c r="N15" s="19"/>
    </row>
    <row r="16" spans="1:14" s="20" customFormat="1" ht="13.5" x14ac:dyDescent="0.2">
      <c r="A16" s="80">
        <v>15</v>
      </c>
      <c r="B16" s="83">
        <v>703</v>
      </c>
      <c r="C16" s="80">
        <v>7</v>
      </c>
      <c r="D16" s="82" t="s">
        <v>12</v>
      </c>
      <c r="E16" s="84">
        <v>756</v>
      </c>
      <c r="F16" s="84">
        <f t="shared" si="0"/>
        <v>831.6</v>
      </c>
      <c r="G16" s="84">
        <v>38000</v>
      </c>
      <c r="H16" s="33">
        <v>0</v>
      </c>
      <c r="I16" s="34">
        <f t="shared" si="1"/>
        <v>0</v>
      </c>
      <c r="J16" s="34">
        <f t="shared" si="2"/>
        <v>0</v>
      </c>
      <c r="K16" s="35">
        <f t="shared" si="3"/>
        <v>0</v>
      </c>
      <c r="L16" s="34">
        <f t="shared" si="4"/>
        <v>2494800</v>
      </c>
      <c r="M16" s="24" t="s">
        <v>14</v>
      </c>
      <c r="N16" s="19"/>
    </row>
    <row r="17" spans="1:14" s="20" customFormat="1" ht="13.5" x14ac:dyDescent="0.2">
      <c r="A17" s="80">
        <v>16</v>
      </c>
      <c r="B17" s="83">
        <v>803</v>
      </c>
      <c r="C17" s="80">
        <v>8</v>
      </c>
      <c r="D17" s="82" t="s">
        <v>12</v>
      </c>
      <c r="E17" s="84">
        <v>756</v>
      </c>
      <c r="F17" s="84">
        <f t="shared" si="0"/>
        <v>831.6</v>
      </c>
      <c r="G17" s="84">
        <v>38000</v>
      </c>
      <c r="H17" s="33">
        <v>0</v>
      </c>
      <c r="I17" s="34">
        <f t="shared" si="1"/>
        <v>0</v>
      </c>
      <c r="J17" s="34">
        <f t="shared" si="2"/>
        <v>0</v>
      </c>
      <c r="K17" s="35">
        <f t="shared" si="3"/>
        <v>0</v>
      </c>
      <c r="L17" s="34">
        <f t="shared" si="4"/>
        <v>2494800</v>
      </c>
      <c r="M17" s="24" t="s">
        <v>14</v>
      </c>
      <c r="N17" s="19"/>
    </row>
    <row r="18" spans="1:14" s="20" customFormat="1" ht="13.5" x14ac:dyDescent="0.2">
      <c r="A18" s="80">
        <v>17</v>
      </c>
      <c r="B18" s="83">
        <v>902</v>
      </c>
      <c r="C18" s="80">
        <v>9</v>
      </c>
      <c r="D18" s="82" t="s">
        <v>20</v>
      </c>
      <c r="E18" s="85">
        <v>467</v>
      </c>
      <c r="F18" s="84">
        <f t="shared" si="0"/>
        <v>513.70000000000005</v>
      </c>
      <c r="G18" s="84">
        <v>38000</v>
      </c>
      <c r="H18" s="33">
        <v>0</v>
      </c>
      <c r="I18" s="34">
        <f t="shared" si="1"/>
        <v>0</v>
      </c>
      <c r="J18" s="34">
        <f t="shared" si="2"/>
        <v>0</v>
      </c>
      <c r="K18" s="35">
        <f t="shared" si="3"/>
        <v>0</v>
      </c>
      <c r="L18" s="34">
        <f t="shared" si="4"/>
        <v>1541100.0000000002</v>
      </c>
      <c r="M18" s="24" t="s">
        <v>14</v>
      </c>
      <c r="N18" s="19"/>
    </row>
    <row r="19" spans="1:14" s="20" customFormat="1" ht="13.5" x14ac:dyDescent="0.2">
      <c r="A19" s="80">
        <v>18</v>
      </c>
      <c r="B19" s="83">
        <v>903</v>
      </c>
      <c r="C19" s="80">
        <v>9</v>
      </c>
      <c r="D19" s="82" t="s">
        <v>12</v>
      </c>
      <c r="E19" s="85">
        <v>756</v>
      </c>
      <c r="F19" s="84">
        <f t="shared" si="0"/>
        <v>831.6</v>
      </c>
      <c r="G19" s="84">
        <v>38000</v>
      </c>
      <c r="H19" s="33">
        <v>0</v>
      </c>
      <c r="I19" s="34">
        <f t="shared" si="1"/>
        <v>0</v>
      </c>
      <c r="J19" s="34">
        <f t="shared" si="2"/>
        <v>0</v>
      </c>
      <c r="K19" s="35">
        <f t="shared" si="3"/>
        <v>0</v>
      </c>
      <c r="L19" s="34">
        <f t="shared" si="4"/>
        <v>2494800</v>
      </c>
      <c r="M19" s="24" t="s">
        <v>14</v>
      </c>
      <c r="N19" s="19"/>
    </row>
    <row r="20" spans="1:14" s="20" customFormat="1" ht="13.5" x14ac:dyDescent="0.2">
      <c r="A20" s="80">
        <v>19</v>
      </c>
      <c r="B20" s="83">
        <v>1002</v>
      </c>
      <c r="C20" s="80">
        <v>10</v>
      </c>
      <c r="D20" s="82" t="s">
        <v>20</v>
      </c>
      <c r="E20" s="85">
        <v>467</v>
      </c>
      <c r="F20" s="84">
        <f t="shared" si="0"/>
        <v>513.70000000000005</v>
      </c>
      <c r="G20" s="84">
        <v>38000</v>
      </c>
      <c r="H20" s="33">
        <v>0</v>
      </c>
      <c r="I20" s="34">
        <f t="shared" si="1"/>
        <v>0</v>
      </c>
      <c r="J20" s="34">
        <f t="shared" si="2"/>
        <v>0</v>
      </c>
      <c r="K20" s="35">
        <f t="shared" si="3"/>
        <v>0</v>
      </c>
      <c r="L20" s="34">
        <f t="shared" si="4"/>
        <v>1541100.0000000002</v>
      </c>
      <c r="M20" s="24" t="s">
        <v>14</v>
      </c>
      <c r="N20" s="19"/>
    </row>
    <row r="21" spans="1:14" s="20" customFormat="1" ht="13.5" x14ac:dyDescent="0.2">
      <c r="A21" s="80">
        <v>20</v>
      </c>
      <c r="B21" s="83">
        <v>1003</v>
      </c>
      <c r="C21" s="80">
        <v>10</v>
      </c>
      <c r="D21" s="82" t="s">
        <v>12</v>
      </c>
      <c r="E21" s="85">
        <v>756</v>
      </c>
      <c r="F21" s="84">
        <f t="shared" si="0"/>
        <v>831.6</v>
      </c>
      <c r="G21" s="84">
        <v>38000</v>
      </c>
      <c r="H21" s="33">
        <v>0</v>
      </c>
      <c r="I21" s="34">
        <f t="shared" si="1"/>
        <v>0</v>
      </c>
      <c r="J21" s="34">
        <f t="shared" si="2"/>
        <v>0</v>
      </c>
      <c r="K21" s="35">
        <f t="shared" si="3"/>
        <v>0</v>
      </c>
      <c r="L21" s="34">
        <f t="shared" si="4"/>
        <v>2494800</v>
      </c>
      <c r="M21" s="24" t="s">
        <v>14</v>
      </c>
      <c r="N21" s="19"/>
    </row>
    <row r="22" spans="1:14" s="20" customFormat="1" ht="13.5" x14ac:dyDescent="0.2">
      <c r="A22" s="80">
        <v>21</v>
      </c>
      <c r="B22" s="83">
        <v>1102</v>
      </c>
      <c r="C22" s="80">
        <v>11</v>
      </c>
      <c r="D22" s="82" t="s">
        <v>20</v>
      </c>
      <c r="E22" s="85">
        <v>467</v>
      </c>
      <c r="F22" s="84">
        <f t="shared" si="0"/>
        <v>513.70000000000005</v>
      </c>
      <c r="G22" s="84">
        <v>38000</v>
      </c>
      <c r="H22" s="33">
        <v>0</v>
      </c>
      <c r="I22" s="34">
        <f t="shared" si="1"/>
        <v>0</v>
      </c>
      <c r="J22" s="34">
        <f t="shared" si="2"/>
        <v>0</v>
      </c>
      <c r="K22" s="35">
        <f t="shared" si="3"/>
        <v>0</v>
      </c>
      <c r="L22" s="34">
        <f t="shared" si="4"/>
        <v>1541100.0000000002</v>
      </c>
      <c r="M22" s="24" t="s">
        <v>14</v>
      </c>
      <c r="N22" s="19"/>
    </row>
    <row r="23" spans="1:14" s="20" customFormat="1" ht="13.5" x14ac:dyDescent="0.2">
      <c r="A23" s="80">
        <v>22</v>
      </c>
      <c r="B23" s="83">
        <v>1103</v>
      </c>
      <c r="C23" s="80">
        <v>11</v>
      </c>
      <c r="D23" s="82" t="s">
        <v>12</v>
      </c>
      <c r="E23" s="85">
        <v>756</v>
      </c>
      <c r="F23" s="84">
        <f t="shared" si="0"/>
        <v>831.6</v>
      </c>
      <c r="G23" s="84">
        <v>38000</v>
      </c>
      <c r="H23" s="33">
        <v>0</v>
      </c>
      <c r="I23" s="34">
        <f t="shared" si="1"/>
        <v>0</v>
      </c>
      <c r="J23" s="34">
        <f t="shared" si="2"/>
        <v>0</v>
      </c>
      <c r="K23" s="35">
        <f t="shared" si="3"/>
        <v>0</v>
      </c>
      <c r="L23" s="34">
        <f t="shared" si="4"/>
        <v>2494800</v>
      </c>
      <c r="M23" s="24" t="s">
        <v>14</v>
      </c>
      <c r="N23" s="19"/>
    </row>
    <row r="24" spans="1:14" s="20" customFormat="1" ht="13.5" x14ac:dyDescent="0.2">
      <c r="A24" s="80">
        <v>23</v>
      </c>
      <c r="B24" s="83">
        <v>1203</v>
      </c>
      <c r="C24" s="80">
        <v>12</v>
      </c>
      <c r="D24" s="82" t="s">
        <v>12</v>
      </c>
      <c r="E24" s="85">
        <v>756</v>
      </c>
      <c r="F24" s="84">
        <f t="shared" si="0"/>
        <v>831.6</v>
      </c>
      <c r="G24" s="84">
        <v>38000</v>
      </c>
      <c r="H24" s="33">
        <v>0</v>
      </c>
      <c r="I24" s="34">
        <f t="shared" si="1"/>
        <v>0</v>
      </c>
      <c r="J24" s="34">
        <f t="shared" si="2"/>
        <v>0</v>
      </c>
      <c r="K24" s="35">
        <f t="shared" si="3"/>
        <v>0</v>
      </c>
      <c r="L24" s="34">
        <f t="shared" si="4"/>
        <v>2494800</v>
      </c>
      <c r="M24" s="24" t="s">
        <v>14</v>
      </c>
      <c r="N24" s="19"/>
    </row>
    <row r="25" spans="1:14" s="20" customFormat="1" ht="13.5" x14ac:dyDescent="0.2">
      <c r="A25" s="80">
        <v>25</v>
      </c>
      <c r="B25" s="83">
        <v>1303</v>
      </c>
      <c r="C25" s="80">
        <v>13</v>
      </c>
      <c r="D25" s="82" t="s">
        <v>12</v>
      </c>
      <c r="E25" s="85">
        <v>756</v>
      </c>
      <c r="F25" s="84">
        <f t="shared" si="0"/>
        <v>831.6</v>
      </c>
      <c r="G25" s="84">
        <v>38000</v>
      </c>
      <c r="H25" s="33">
        <v>0</v>
      </c>
      <c r="I25" s="34">
        <f t="shared" si="1"/>
        <v>0</v>
      </c>
      <c r="J25" s="34">
        <f t="shared" si="2"/>
        <v>0</v>
      </c>
      <c r="K25" s="35">
        <f t="shared" si="3"/>
        <v>0</v>
      </c>
      <c r="L25" s="34">
        <f t="shared" si="4"/>
        <v>2494800</v>
      </c>
      <c r="M25" s="24" t="s">
        <v>14</v>
      </c>
      <c r="N25" s="19"/>
    </row>
    <row r="26" spans="1:14" x14ac:dyDescent="0.3">
      <c r="A26" s="87" t="s">
        <v>19</v>
      </c>
      <c r="B26" s="88"/>
      <c r="C26" s="88"/>
      <c r="D26" s="89"/>
      <c r="E26" s="25">
        <f>SUM(E2:E25)</f>
        <v>17084</v>
      </c>
      <c r="F26" s="25">
        <f>SUM(F2:F25)</f>
        <v>18792.400000000001</v>
      </c>
      <c r="G26" s="36"/>
      <c r="H26" s="37">
        <f>SUM(H2:H25)</f>
        <v>0</v>
      </c>
      <c r="I26" s="37">
        <f>SUM(I2:I25)</f>
        <v>0</v>
      </c>
      <c r="J26" s="37">
        <f>SUM(J2:J25)</f>
        <v>0</v>
      </c>
      <c r="K26" s="38"/>
      <c r="L26" s="39">
        <f>SUM(L2:L25)</f>
        <v>56377200</v>
      </c>
      <c r="M26" s="40"/>
      <c r="N26" s="3"/>
    </row>
    <row r="27" spans="1:14" x14ac:dyDescent="0.3">
      <c r="F27" s="28"/>
    </row>
  </sheetData>
  <mergeCells count="1">
    <mergeCell ref="A26:D2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9AF4-AA39-46A3-91EE-89046539FD49}">
  <dimension ref="A1:N5"/>
  <sheetViews>
    <sheetView zoomScale="175" zoomScaleNormal="175" workbookViewId="0">
      <selection activeCell="D2" sqref="D2:D3"/>
    </sheetView>
  </sheetViews>
  <sheetFormatPr defaultRowHeight="16.5" x14ac:dyDescent="0.3"/>
  <cols>
    <col min="1" max="1" width="5" style="26" customWidth="1"/>
    <col min="2" max="2" width="4.85546875" style="26" customWidth="1"/>
    <col min="3" max="3" width="4.140625" style="26" customWidth="1"/>
    <col min="4" max="4" width="6.5703125" style="27" customWidth="1"/>
    <col min="5" max="5" width="6.28515625" style="27" customWidth="1"/>
    <col min="6" max="6" width="5.5703125" style="17" customWidth="1"/>
    <col min="7" max="7" width="6.7109375" style="17" customWidth="1"/>
    <col min="8" max="10" width="11.140625" style="17" customWidth="1"/>
    <col min="11" max="11" width="6.85546875" style="17" customWidth="1"/>
    <col min="12" max="12" width="10.5703125" style="17" customWidth="1"/>
    <col min="13" max="13" width="8" style="17" customWidth="1"/>
    <col min="14" max="14" width="15" style="18" customWidth="1"/>
    <col min="15" max="16384" width="9.140625" style="17"/>
  </cols>
  <sheetData>
    <row r="1" spans="1:14" ht="60.75" customHeight="1" x14ac:dyDescent="0.3">
      <c r="A1" s="21" t="s">
        <v>1</v>
      </c>
      <c r="B1" s="23" t="s">
        <v>0</v>
      </c>
      <c r="C1" s="23" t="s">
        <v>3</v>
      </c>
      <c r="D1" s="23" t="s">
        <v>2</v>
      </c>
      <c r="E1" s="23" t="s">
        <v>16</v>
      </c>
      <c r="F1" s="23" t="s">
        <v>4</v>
      </c>
      <c r="G1" s="23" t="s">
        <v>36</v>
      </c>
      <c r="H1" s="23" t="s">
        <v>37</v>
      </c>
      <c r="I1" s="23" t="s">
        <v>38</v>
      </c>
      <c r="J1" s="32" t="s">
        <v>21</v>
      </c>
      <c r="K1" s="23" t="s">
        <v>39</v>
      </c>
      <c r="L1" s="23" t="s">
        <v>40</v>
      </c>
      <c r="M1" s="23" t="s">
        <v>13</v>
      </c>
    </row>
    <row r="2" spans="1:14" s="20" customFormat="1" ht="13.5" x14ac:dyDescent="0.2">
      <c r="A2" s="80">
        <v>1</v>
      </c>
      <c r="B2" s="83">
        <v>1302</v>
      </c>
      <c r="C2" s="80">
        <v>13</v>
      </c>
      <c r="D2" s="82" t="s">
        <v>20</v>
      </c>
      <c r="E2" s="85">
        <v>499</v>
      </c>
      <c r="F2" s="84">
        <f t="shared" ref="F2:F3" si="0">E2*1.1</f>
        <v>548.90000000000009</v>
      </c>
      <c r="G2" s="84">
        <v>38000</v>
      </c>
      <c r="H2" s="33">
        <v>0</v>
      </c>
      <c r="I2" s="34">
        <v>0</v>
      </c>
      <c r="J2" s="34">
        <f t="shared" ref="J2:J3" si="1">H2*0.8</f>
        <v>0</v>
      </c>
      <c r="K2" s="35">
        <f t="shared" ref="K2:K3" si="2">MROUND((I2*0.03/12),500)</f>
        <v>0</v>
      </c>
      <c r="L2" s="34">
        <f t="shared" ref="L2:L3" si="3">F2*3000</f>
        <v>1646700.0000000002</v>
      </c>
      <c r="M2" s="86" t="s">
        <v>49</v>
      </c>
      <c r="N2" s="19"/>
    </row>
    <row r="3" spans="1:14" s="20" customFormat="1" ht="13.5" x14ac:dyDescent="0.2">
      <c r="A3" s="80">
        <v>2</v>
      </c>
      <c r="B3" s="83">
        <v>1403</v>
      </c>
      <c r="C3" s="80">
        <v>14</v>
      </c>
      <c r="D3" s="82" t="s">
        <v>12</v>
      </c>
      <c r="E3" s="85">
        <v>794</v>
      </c>
      <c r="F3" s="84">
        <f t="shared" si="0"/>
        <v>873.40000000000009</v>
      </c>
      <c r="G3" s="84">
        <v>38000</v>
      </c>
      <c r="H3" s="33">
        <v>0</v>
      </c>
      <c r="I3" s="34">
        <f t="shared" ref="I2:I3" si="4">ROUND(H3*1.1,0)</f>
        <v>0</v>
      </c>
      <c r="J3" s="34">
        <f t="shared" si="1"/>
        <v>0</v>
      </c>
      <c r="K3" s="35">
        <f t="shared" si="2"/>
        <v>0</v>
      </c>
      <c r="L3" s="34">
        <f t="shared" si="3"/>
        <v>2620200.0000000005</v>
      </c>
      <c r="M3" s="86" t="s">
        <v>49</v>
      </c>
      <c r="N3" s="19"/>
    </row>
    <row r="4" spans="1:14" x14ac:dyDescent="0.3">
      <c r="A4" s="87" t="s">
        <v>19</v>
      </c>
      <c r="B4" s="88"/>
      <c r="C4" s="88"/>
      <c r="D4" s="89"/>
      <c r="E4" s="25">
        <f>SUM(E2:E3)</f>
        <v>1293</v>
      </c>
      <c r="F4" s="25">
        <f>SUM(F2:F3)</f>
        <v>1422.3000000000002</v>
      </c>
      <c r="G4" s="36"/>
      <c r="H4" s="37">
        <f>SUM(H2:H3)</f>
        <v>0</v>
      </c>
      <c r="I4" s="37">
        <f>SUM(I2:I3)</f>
        <v>0</v>
      </c>
      <c r="J4" s="37">
        <f>SUM(J2:J3)</f>
        <v>0</v>
      </c>
      <c r="K4" s="38"/>
      <c r="L4" s="39">
        <f>SUM(L2:L3)</f>
        <v>4266900.0000000009</v>
      </c>
      <c r="M4" s="40"/>
      <c r="N4" s="3"/>
    </row>
    <row r="5" spans="1:14" x14ac:dyDescent="0.3">
      <c r="F5" s="28"/>
    </row>
  </sheetData>
  <mergeCells count="1">
    <mergeCell ref="A4:D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"/>
  <sheetViews>
    <sheetView zoomScale="115" zoomScaleNormal="115" workbookViewId="0">
      <selection activeCell="J8" sqref="J8"/>
    </sheetView>
  </sheetViews>
  <sheetFormatPr defaultRowHeight="15" x14ac:dyDescent="0.25"/>
  <cols>
    <col min="1" max="1" width="9.140625" style="72"/>
    <col min="2" max="2" width="17.5703125" style="72" customWidth="1"/>
    <col min="3" max="3" width="13.7109375" style="72" customWidth="1"/>
    <col min="4" max="4" width="10.42578125" style="72" customWidth="1"/>
    <col min="5" max="6" width="9.140625" style="72"/>
    <col min="7" max="7" width="19.28515625" style="72" customWidth="1"/>
    <col min="8" max="8" width="21" style="72" customWidth="1"/>
    <col min="9" max="9" width="23.5703125" style="1" customWidth="1"/>
    <col min="10" max="10" width="19.42578125" style="1" customWidth="1"/>
  </cols>
  <sheetData>
    <row r="1" spans="1:13" x14ac:dyDescent="0.25">
      <c r="A1" s="91" t="s">
        <v>5</v>
      </c>
      <c r="B1" s="91" t="s">
        <v>11</v>
      </c>
      <c r="C1" s="91"/>
      <c r="D1" s="91" t="s">
        <v>6</v>
      </c>
      <c r="E1" s="91" t="s">
        <v>7</v>
      </c>
      <c r="F1" s="91" t="s">
        <v>8</v>
      </c>
      <c r="G1" s="91" t="s">
        <v>9</v>
      </c>
      <c r="H1" s="91" t="s">
        <v>10</v>
      </c>
      <c r="I1" s="91" t="s">
        <v>41</v>
      </c>
      <c r="J1" s="92"/>
      <c r="K1" s="92"/>
      <c r="L1" s="92"/>
      <c r="M1" s="92"/>
    </row>
    <row r="2" spans="1:13" ht="68.25" customHeight="1" x14ac:dyDescent="0.25">
      <c r="A2" s="93">
        <v>1</v>
      </c>
      <c r="B2" s="93" t="s">
        <v>17</v>
      </c>
      <c r="C2" s="94" t="s">
        <v>51</v>
      </c>
      <c r="D2" s="95">
        <f>16+6+7</f>
        <v>29</v>
      </c>
      <c r="E2" s="96">
        <f>'RDK Vivanta (Sale)'!E31</f>
        <v>25305</v>
      </c>
      <c r="F2" s="96">
        <f>'RDK Vivanta (Sale)'!F31</f>
        <v>27835.500000000015</v>
      </c>
      <c r="G2" s="97">
        <f>'RDK Vivanta (Sale)'!H31</f>
        <v>961590000</v>
      </c>
      <c r="H2" s="97">
        <f>'RDK Vivanta (Sale)'!I31</f>
        <v>1057749000</v>
      </c>
      <c r="I2" s="97">
        <f>'RDK Vivanta (Sale)'!J31</f>
        <v>769272000</v>
      </c>
      <c r="J2" s="92"/>
      <c r="K2" s="92"/>
      <c r="L2" s="92"/>
      <c r="M2" s="92"/>
    </row>
    <row r="3" spans="1:13" ht="60" customHeight="1" x14ac:dyDescent="0.25">
      <c r="A3" s="93">
        <v>2</v>
      </c>
      <c r="B3" s="93" t="s">
        <v>18</v>
      </c>
      <c r="C3" s="94" t="s">
        <v>52</v>
      </c>
      <c r="D3" s="95">
        <f>8+12+4</f>
        <v>24</v>
      </c>
      <c r="E3" s="96">
        <f>'RDK Vivanta (Rehab)'!E26</f>
        <v>17084</v>
      </c>
      <c r="F3" s="96">
        <f>'RDK Vivanta (Rehab)'!F26</f>
        <v>18792.400000000001</v>
      </c>
      <c r="G3" s="95">
        <v>0</v>
      </c>
      <c r="H3" s="95">
        <v>0</v>
      </c>
      <c r="I3" s="95">
        <v>0</v>
      </c>
      <c r="J3" s="92"/>
      <c r="K3" s="92"/>
      <c r="L3" s="92"/>
      <c r="M3" s="92"/>
    </row>
    <row r="4" spans="1:13" ht="60" customHeight="1" x14ac:dyDescent="0.25">
      <c r="A4" s="93">
        <v>3</v>
      </c>
      <c r="B4" s="98" t="s">
        <v>50</v>
      </c>
      <c r="C4" s="94" t="s">
        <v>53</v>
      </c>
      <c r="D4" s="95">
        <v>2</v>
      </c>
      <c r="E4" s="96">
        <f>'RDK Vivanta (Soc Flat)'!E4</f>
        <v>1293</v>
      </c>
      <c r="F4" s="96">
        <f>'RDK Vivanta (Soc Flat)'!F4</f>
        <v>1422.3000000000002</v>
      </c>
      <c r="G4" s="95">
        <v>0</v>
      </c>
      <c r="H4" s="95">
        <v>0</v>
      </c>
      <c r="I4" s="95">
        <v>0</v>
      </c>
      <c r="J4" s="92"/>
      <c r="K4" s="92"/>
      <c r="L4" s="92"/>
      <c r="M4" s="92"/>
    </row>
    <row r="5" spans="1:13" ht="30" customHeight="1" x14ac:dyDescent="0.25">
      <c r="A5" s="99" t="s">
        <v>19</v>
      </c>
      <c r="B5" s="99"/>
      <c r="C5" s="99"/>
      <c r="D5" s="91">
        <f>SUM(D2:D4)</f>
        <v>55</v>
      </c>
      <c r="E5" s="100">
        <f t="shared" ref="E5:I5" si="0">SUM(E2:E4)</f>
        <v>43682</v>
      </c>
      <c r="F5" s="100">
        <f t="shared" si="0"/>
        <v>48050.200000000019</v>
      </c>
      <c r="G5" s="101">
        <f t="shared" si="0"/>
        <v>961590000</v>
      </c>
      <c r="H5" s="101">
        <f t="shared" si="0"/>
        <v>1057749000</v>
      </c>
      <c r="I5" s="101">
        <f t="shared" si="0"/>
        <v>769272000</v>
      </c>
      <c r="J5" s="92"/>
      <c r="K5" s="92"/>
      <c r="L5" s="92"/>
      <c r="M5" s="92"/>
    </row>
    <row r="6" spans="1:13" x14ac:dyDescent="0.25">
      <c r="A6" s="102"/>
      <c r="B6" s="102"/>
      <c r="C6" s="102"/>
      <c r="D6" s="102"/>
      <c r="E6" s="102"/>
      <c r="F6" s="102"/>
      <c r="G6" s="102"/>
      <c r="H6" s="102"/>
      <c r="I6" s="92"/>
      <c r="J6" s="103"/>
      <c r="K6" s="92"/>
      <c r="L6" s="92"/>
      <c r="M6" s="92"/>
    </row>
    <row r="7" spans="1:13" x14ac:dyDescent="0.25">
      <c r="A7" s="102"/>
      <c r="B7" s="102"/>
      <c r="C7" s="102"/>
      <c r="D7" s="102"/>
      <c r="E7" s="102"/>
      <c r="F7" s="102"/>
      <c r="G7" s="102"/>
      <c r="H7" s="102"/>
      <c r="I7" s="92"/>
      <c r="J7" s="104"/>
      <c r="K7" s="92"/>
      <c r="L7" s="92"/>
      <c r="M7" s="92"/>
    </row>
    <row r="8" spans="1:13" x14ac:dyDescent="0.25">
      <c r="A8" s="102"/>
      <c r="B8" s="102"/>
      <c r="C8" s="102"/>
      <c r="D8" s="102"/>
      <c r="E8" s="102"/>
      <c r="F8" s="102"/>
      <c r="G8" s="102"/>
      <c r="H8" s="102"/>
      <c r="I8" s="92"/>
      <c r="J8" s="105">
        <f>F5*3000</f>
        <v>144150600.00000006</v>
      </c>
      <c r="K8" s="92"/>
      <c r="L8" s="92"/>
      <c r="M8" s="92"/>
    </row>
    <row r="9" spans="1:13" x14ac:dyDescent="0.25">
      <c r="A9" s="102"/>
      <c r="B9" s="102"/>
      <c r="C9" s="102"/>
      <c r="D9" s="102"/>
      <c r="E9" s="102"/>
      <c r="F9" s="102"/>
      <c r="G9" s="102"/>
      <c r="H9" s="102"/>
      <c r="I9" s="92"/>
      <c r="J9" s="92"/>
      <c r="K9" s="92"/>
      <c r="L9" s="92"/>
      <c r="M9" s="92"/>
    </row>
    <row r="10" spans="1:13" x14ac:dyDescent="0.25">
      <c r="A10" s="102"/>
      <c r="B10" s="102"/>
      <c r="C10" s="102"/>
      <c r="D10" s="102"/>
      <c r="E10" s="102"/>
      <c r="F10" s="102"/>
      <c r="G10" s="102"/>
      <c r="H10" s="102"/>
      <c r="I10" s="92"/>
      <c r="J10" s="92"/>
      <c r="K10" s="92"/>
      <c r="L10" s="92"/>
      <c r="M10" s="92"/>
    </row>
    <row r="11" spans="1:13" x14ac:dyDescent="0.25">
      <c r="A11" s="102"/>
      <c r="B11" s="102"/>
      <c r="C11" s="102"/>
      <c r="D11" s="102"/>
      <c r="E11" s="102"/>
      <c r="F11" s="102"/>
      <c r="G11" s="102"/>
      <c r="H11" s="102"/>
      <c r="I11" s="92"/>
      <c r="J11" s="92"/>
      <c r="K11" s="92"/>
      <c r="L11" s="92"/>
      <c r="M11" s="92"/>
    </row>
  </sheetData>
  <mergeCells count="1">
    <mergeCell ref="A5:C5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3:W34"/>
  <sheetViews>
    <sheetView topLeftCell="A16" zoomScale="130" zoomScaleNormal="130" workbookViewId="0">
      <selection activeCell="E24" sqref="E24:F24"/>
    </sheetView>
  </sheetViews>
  <sheetFormatPr defaultRowHeight="15" x14ac:dyDescent="0.25"/>
  <cols>
    <col min="4" max="4" width="15.7109375" customWidth="1"/>
    <col min="20" max="20" width="8.7109375" customWidth="1"/>
    <col min="21" max="21" width="6" customWidth="1"/>
  </cols>
  <sheetData>
    <row r="3" spans="4:23" ht="21" x14ac:dyDescent="0.35">
      <c r="D3" s="4"/>
    </row>
    <row r="4" spans="4:23" ht="16.5" x14ac:dyDescent="0.25">
      <c r="T4" s="5"/>
      <c r="U4" s="5"/>
      <c r="V4" s="5"/>
      <c r="W4" s="5"/>
    </row>
    <row r="5" spans="4:23" ht="16.5" x14ac:dyDescent="0.25">
      <c r="Q5" s="5"/>
      <c r="R5" s="5"/>
      <c r="S5" s="5"/>
      <c r="T5" s="6"/>
      <c r="U5" s="6"/>
      <c r="V5" s="7"/>
      <c r="W5" s="2"/>
    </row>
    <row r="6" spans="4:23" ht="16.5" x14ac:dyDescent="0.25">
      <c r="Q6" s="8"/>
      <c r="R6" s="8"/>
      <c r="S6" s="8"/>
      <c r="T6" s="6"/>
      <c r="U6" s="6"/>
      <c r="V6" s="7"/>
      <c r="W6" s="2"/>
    </row>
    <row r="7" spans="4:23" ht="16.5" x14ac:dyDescent="0.25">
      <c r="Q7" s="8"/>
      <c r="R7" s="8"/>
      <c r="S7" s="8"/>
      <c r="T7" s="6"/>
      <c r="U7" s="6"/>
      <c r="V7" s="7"/>
      <c r="W7" s="2"/>
    </row>
    <row r="8" spans="4:23" ht="16.5" x14ac:dyDescent="0.25">
      <c r="Q8" s="8"/>
      <c r="R8" s="8"/>
      <c r="S8" s="8"/>
      <c r="T8" s="9"/>
      <c r="U8" s="10"/>
      <c r="V8" s="11"/>
      <c r="W8" s="12"/>
    </row>
    <row r="9" spans="4:23" ht="16.5" x14ac:dyDescent="0.25">
      <c r="Q9" s="8"/>
      <c r="R9" s="8"/>
      <c r="S9" s="8"/>
      <c r="T9" s="9"/>
      <c r="U9" s="8"/>
      <c r="V9" s="13"/>
      <c r="W9" s="12"/>
    </row>
    <row r="10" spans="4:23" ht="16.5" x14ac:dyDescent="0.25">
      <c r="Q10" s="14"/>
      <c r="R10" s="14"/>
      <c r="S10" s="14"/>
      <c r="T10" s="8"/>
      <c r="U10" s="8"/>
      <c r="V10" s="13"/>
      <c r="W10" s="12"/>
    </row>
    <row r="11" spans="4:23" ht="16.5" x14ac:dyDescent="0.25">
      <c r="T11" s="13"/>
      <c r="U11" s="13"/>
      <c r="V11" s="13"/>
      <c r="W11" s="12"/>
    </row>
    <row r="12" spans="4:23" ht="16.5" x14ac:dyDescent="0.25">
      <c r="T12" s="13"/>
      <c r="U12" s="13"/>
      <c r="V12" s="13"/>
      <c r="W12" s="12"/>
    </row>
    <row r="13" spans="4:23" ht="16.5" x14ac:dyDescent="0.25">
      <c r="T13" s="13"/>
      <c r="U13" s="13"/>
      <c r="V13" s="13"/>
      <c r="W13" s="12"/>
    </row>
    <row r="14" spans="4:23" ht="16.5" x14ac:dyDescent="0.25">
      <c r="T14" s="13"/>
      <c r="U14" s="13"/>
      <c r="V14" s="13"/>
      <c r="W14" s="12"/>
    </row>
    <row r="15" spans="4:23" ht="16.5" x14ac:dyDescent="0.25">
      <c r="T15" s="13"/>
      <c r="U15" s="13"/>
      <c r="V15" s="13"/>
      <c r="W15" s="12"/>
    </row>
    <row r="18" spans="2:23" ht="15.75" thickBot="1" x14ac:dyDescent="0.3"/>
    <row r="19" spans="2:23" ht="15.75" thickBot="1" x14ac:dyDescent="0.3">
      <c r="B19" s="42"/>
      <c r="C19" s="42"/>
      <c r="D19" s="42"/>
      <c r="E19" s="42"/>
      <c r="F19" s="42"/>
      <c r="G19" s="42"/>
    </row>
    <row r="20" spans="2:23" ht="15.75" thickBot="1" x14ac:dyDescent="0.3">
      <c r="C20" s="43"/>
      <c r="D20" s="43"/>
      <c r="E20" s="43"/>
      <c r="F20" s="22"/>
      <c r="G20" s="43"/>
    </row>
    <row r="21" spans="2:23" ht="17.25" thickBot="1" x14ac:dyDescent="0.3">
      <c r="B21" s="43">
        <v>1</v>
      </c>
      <c r="C21" s="78"/>
      <c r="D21" s="43" t="s">
        <v>42</v>
      </c>
      <c r="E21" s="43">
        <v>73.78</v>
      </c>
      <c r="F21" s="22">
        <f>E21*10.764</f>
        <v>794.16791999999998</v>
      </c>
      <c r="G21" s="43">
        <v>6</v>
      </c>
      <c r="M21" s="44"/>
      <c r="T21" s="13"/>
      <c r="U21" s="13"/>
      <c r="V21" s="13"/>
      <c r="W21" s="12"/>
    </row>
    <row r="22" spans="2:23" ht="15.75" thickBot="1" x14ac:dyDescent="0.3">
      <c r="B22" s="43">
        <v>4</v>
      </c>
      <c r="C22" s="78"/>
      <c r="D22" s="43" t="s">
        <v>45</v>
      </c>
      <c r="E22" s="43">
        <v>99.31</v>
      </c>
      <c r="F22" s="22">
        <f t="shared" ref="F22:F29" si="0">E22*10.764</f>
        <v>1068.9728399999999</v>
      </c>
      <c r="G22" s="43">
        <v>15</v>
      </c>
    </row>
    <row r="23" spans="2:23" ht="15.75" thickBot="1" x14ac:dyDescent="0.3">
      <c r="B23" s="43">
        <v>5</v>
      </c>
      <c r="C23" s="78"/>
      <c r="D23" s="43" t="s">
        <v>43</v>
      </c>
      <c r="E23" s="43">
        <v>46.36</v>
      </c>
      <c r="F23" s="22">
        <f t="shared" si="0"/>
        <v>499.01903999999996</v>
      </c>
      <c r="G23" s="43">
        <v>6</v>
      </c>
    </row>
    <row r="24" spans="2:23" ht="15.75" thickBot="1" x14ac:dyDescent="0.3">
      <c r="B24" s="43">
        <v>6</v>
      </c>
      <c r="C24" s="78"/>
      <c r="D24" s="43" t="s">
        <v>45</v>
      </c>
      <c r="E24" s="43">
        <v>88.81</v>
      </c>
      <c r="F24" s="22">
        <f t="shared" si="0"/>
        <v>955.95083999999997</v>
      </c>
      <c r="G24" s="43">
        <v>1</v>
      </c>
    </row>
    <row r="25" spans="2:23" ht="17.25" thickBot="1" x14ac:dyDescent="0.3">
      <c r="B25" s="43">
        <v>7</v>
      </c>
      <c r="C25" s="78"/>
      <c r="D25" s="43" t="s">
        <v>44</v>
      </c>
      <c r="E25" s="43">
        <v>70.27</v>
      </c>
      <c r="F25" s="22">
        <f t="shared" si="0"/>
        <v>756.38627999999994</v>
      </c>
      <c r="G25" s="43">
        <v>12</v>
      </c>
      <c r="T25" s="15"/>
      <c r="U25" s="15"/>
      <c r="V25" s="15"/>
      <c r="W25" s="15"/>
    </row>
    <row r="26" spans="2:23" ht="17.25" thickBot="1" x14ac:dyDescent="0.3">
      <c r="B26" s="43">
        <v>8</v>
      </c>
      <c r="C26" s="78"/>
      <c r="D26" s="43" t="s">
        <v>43</v>
      </c>
      <c r="E26" s="43">
        <v>43.42</v>
      </c>
      <c r="F26" s="22">
        <f t="shared" si="0"/>
        <v>467.37288000000001</v>
      </c>
      <c r="G26" s="43">
        <v>2</v>
      </c>
      <c r="O26" s="14"/>
      <c r="T26" s="15"/>
      <c r="U26" s="15"/>
      <c r="V26" s="15"/>
      <c r="W26" s="15"/>
    </row>
    <row r="27" spans="2:23" ht="15.75" thickBot="1" x14ac:dyDescent="0.3">
      <c r="B27" s="43">
        <v>10</v>
      </c>
      <c r="C27" s="78"/>
      <c r="D27" s="43" t="s">
        <v>46</v>
      </c>
      <c r="E27" s="43">
        <v>43.42</v>
      </c>
      <c r="F27" s="22">
        <f t="shared" si="0"/>
        <v>467.37288000000001</v>
      </c>
      <c r="G27" s="43">
        <v>8</v>
      </c>
      <c r="Q27" s="31"/>
      <c r="S27" s="22"/>
    </row>
    <row r="28" spans="2:23" ht="15.75" thickBot="1" x14ac:dyDescent="0.3">
      <c r="B28" s="43">
        <v>11</v>
      </c>
      <c r="C28" s="78"/>
      <c r="D28" s="43" t="s">
        <v>47</v>
      </c>
      <c r="E28" s="43">
        <v>99.31</v>
      </c>
      <c r="F28" s="22">
        <f t="shared" si="0"/>
        <v>1068.9728399999999</v>
      </c>
      <c r="G28" s="43">
        <v>4</v>
      </c>
    </row>
    <row r="29" spans="2:23" ht="15.75" thickBot="1" x14ac:dyDescent="0.3">
      <c r="B29" s="29">
        <v>12</v>
      </c>
      <c r="C29" s="30"/>
      <c r="D29" s="29" t="s">
        <v>42</v>
      </c>
      <c r="E29" s="29">
        <v>85.01</v>
      </c>
      <c r="F29" s="22">
        <f t="shared" si="0"/>
        <v>915.04764</v>
      </c>
      <c r="G29" s="29">
        <v>1</v>
      </c>
      <c r="O29" s="14"/>
      <c r="S29" s="22"/>
    </row>
    <row r="30" spans="2:23" x14ac:dyDescent="0.25">
      <c r="G30" s="79">
        <f>SUM(G21:G29)</f>
        <v>55</v>
      </c>
      <c r="S30" s="22"/>
    </row>
    <row r="31" spans="2:23" x14ac:dyDescent="0.25">
      <c r="S31" s="22"/>
    </row>
    <row r="32" spans="2:23" x14ac:dyDescent="0.25">
      <c r="S32" s="22"/>
    </row>
    <row r="33" spans="17:19" x14ac:dyDescent="0.25">
      <c r="S33" s="22"/>
    </row>
    <row r="34" spans="17:19" x14ac:dyDescent="0.25">
      <c r="Q34" s="31"/>
      <c r="S34" s="22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3"/>
  <sheetViews>
    <sheetView topLeftCell="A52" zoomScale="145" zoomScaleNormal="145" workbookViewId="0">
      <selection activeCell="P132" sqref="P132"/>
    </sheetView>
  </sheetViews>
  <sheetFormatPr defaultRowHeight="12.75" x14ac:dyDescent="0.2"/>
  <cols>
    <col min="1" max="1" width="9.140625" style="16"/>
    <col min="2" max="2" width="15.28515625" style="16" customWidth="1"/>
    <col min="3" max="16384" width="9.140625" style="16"/>
  </cols>
  <sheetData>
    <row r="1" spans="1:6" ht="15" x14ac:dyDescent="0.25">
      <c r="A1" s="14"/>
      <c r="B1"/>
      <c r="C1"/>
      <c r="D1"/>
      <c r="E1"/>
    </row>
    <row r="2" spans="1:6" ht="15" x14ac:dyDescent="0.25">
      <c r="A2"/>
      <c r="B2" s="14"/>
      <c r="C2"/>
      <c r="D2" s="45"/>
      <c r="E2"/>
      <c r="F2" s="46"/>
    </row>
    <row r="3" spans="1:6" ht="15" x14ac:dyDescent="0.25">
      <c r="A3"/>
      <c r="B3"/>
      <c r="C3"/>
      <c r="D3" s="45"/>
      <c r="E3"/>
      <c r="F3" s="46"/>
    </row>
    <row r="4" spans="1:6" ht="15" x14ac:dyDescent="0.25">
      <c r="A4"/>
      <c r="B4"/>
      <c r="C4"/>
      <c r="D4" s="45"/>
      <c r="E4"/>
      <c r="F4" s="46"/>
    </row>
    <row r="5" spans="1:6" ht="15" x14ac:dyDescent="0.25">
      <c r="A5"/>
      <c r="B5"/>
      <c r="C5"/>
      <c r="D5" s="45"/>
      <c r="E5"/>
      <c r="F5" s="46"/>
    </row>
    <row r="6" spans="1:6" ht="15" x14ac:dyDescent="0.25">
      <c r="A6"/>
      <c r="B6"/>
      <c r="C6"/>
      <c r="D6" s="45"/>
      <c r="E6"/>
      <c r="F6" s="46"/>
    </row>
    <row r="7" spans="1:6" ht="15" x14ac:dyDescent="0.25">
      <c r="A7"/>
      <c r="B7"/>
      <c r="C7" s="31"/>
      <c r="D7" s="45"/>
      <c r="E7"/>
      <c r="F7" s="46"/>
    </row>
    <row r="8" spans="1:6" ht="15" x14ac:dyDescent="0.25">
      <c r="A8"/>
      <c r="B8"/>
      <c r="C8"/>
      <c r="D8" s="45"/>
      <c r="E8"/>
      <c r="F8" s="46"/>
    </row>
    <row r="9" spans="1:6" ht="15" x14ac:dyDescent="0.25">
      <c r="A9" s="14"/>
      <c r="B9"/>
      <c r="C9"/>
      <c r="D9" s="45"/>
      <c r="E9"/>
      <c r="F9" s="46"/>
    </row>
    <row r="10" spans="1:6" ht="15" x14ac:dyDescent="0.25">
      <c r="A10"/>
      <c r="B10"/>
      <c r="C10"/>
      <c r="D10"/>
      <c r="E10" s="22"/>
    </row>
    <row r="11" spans="1:6" ht="15" x14ac:dyDescent="0.25">
      <c r="A11"/>
      <c r="B11" s="14"/>
      <c r="C11"/>
      <c r="D11" s="45"/>
      <c r="E11" s="22"/>
    </row>
    <row r="12" spans="1:6" ht="15" x14ac:dyDescent="0.25">
      <c r="A12"/>
      <c r="B12"/>
      <c r="C12"/>
      <c r="D12" s="45"/>
      <c r="E12" s="22"/>
    </row>
    <row r="13" spans="1:6" ht="15" x14ac:dyDescent="0.25">
      <c r="A13"/>
      <c r="B13"/>
      <c r="C13"/>
      <c r="D13" s="45"/>
      <c r="E13"/>
      <c r="F13" s="46"/>
    </row>
    <row r="14" spans="1:6" ht="15" x14ac:dyDescent="0.25">
      <c r="A14"/>
      <c r="B14"/>
      <c r="C14"/>
      <c r="D14" s="45"/>
      <c r="E14"/>
      <c r="F14" s="46"/>
    </row>
    <row r="15" spans="1:6" ht="15" x14ac:dyDescent="0.25">
      <c r="A15"/>
      <c r="B15"/>
      <c r="C15"/>
      <c r="D15" s="45"/>
      <c r="E15"/>
      <c r="F15" s="46"/>
    </row>
    <row r="16" spans="1:6" ht="15" x14ac:dyDescent="0.25">
      <c r="A16" s="14"/>
      <c r="B16"/>
      <c r="C16" s="31"/>
      <c r="D16" s="45"/>
      <c r="E16"/>
      <c r="F16" s="46"/>
    </row>
    <row r="17" spans="1:6" ht="15" x14ac:dyDescent="0.25">
      <c r="A17"/>
      <c r="B17"/>
      <c r="C17"/>
      <c r="D17" s="45"/>
      <c r="E17"/>
      <c r="F17" s="46"/>
    </row>
    <row r="18" spans="1:6" ht="15" x14ac:dyDescent="0.25">
      <c r="A18"/>
      <c r="B18"/>
      <c r="C18"/>
      <c r="D18" s="45"/>
      <c r="E18"/>
      <c r="F18" s="46"/>
    </row>
    <row r="19" spans="1:6" ht="15" x14ac:dyDescent="0.25">
      <c r="A19"/>
      <c r="B19"/>
      <c r="C19"/>
      <c r="D19"/>
      <c r="E19" s="22"/>
    </row>
    <row r="20" spans="1:6" ht="15" x14ac:dyDescent="0.25">
      <c r="A20"/>
      <c r="B20" s="14"/>
      <c r="C20"/>
      <c r="D20" s="45"/>
      <c r="E20"/>
      <c r="F20" s="46"/>
    </row>
    <row r="21" spans="1:6" ht="15" x14ac:dyDescent="0.25">
      <c r="A21"/>
      <c r="B21"/>
      <c r="C21" s="31"/>
      <c r="D21" s="45"/>
      <c r="E21"/>
      <c r="F21" s="46"/>
    </row>
    <row r="22" spans="1:6" ht="15" x14ac:dyDescent="0.25">
      <c r="D22" s="45"/>
      <c r="E22"/>
      <c r="F22" s="46"/>
    </row>
    <row r="23" spans="1:6" ht="15" x14ac:dyDescent="0.25">
      <c r="D23" s="45"/>
      <c r="E23"/>
      <c r="F23" s="46"/>
    </row>
    <row r="25" spans="1:6" x14ac:dyDescent="0.2">
      <c r="B25" s="47"/>
      <c r="D25" s="45"/>
      <c r="F25" s="46"/>
    </row>
    <row r="26" spans="1:6" x14ac:dyDescent="0.2">
      <c r="D26" s="45"/>
      <c r="F26" s="46"/>
    </row>
    <row r="27" spans="1:6" ht="15" x14ac:dyDescent="0.25">
      <c r="D27" s="45"/>
      <c r="E27"/>
      <c r="F27" s="46"/>
    </row>
    <row r="28" spans="1:6" ht="15" x14ac:dyDescent="0.25">
      <c r="D28" s="45"/>
      <c r="E28"/>
      <c r="F28" s="46"/>
    </row>
    <row r="33" ht="15" customHeight="1" x14ac:dyDescent="0.2"/>
  </sheetData>
  <phoneticPr fontId="11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D75BC-AB72-4D0F-B842-545365663BDA}">
  <dimension ref="A1:P72"/>
  <sheetViews>
    <sheetView zoomScale="130" zoomScaleNormal="130" workbookViewId="0">
      <selection activeCell="G7" sqref="G7"/>
    </sheetView>
  </sheetViews>
  <sheetFormatPr defaultRowHeight="15" x14ac:dyDescent="0.25"/>
  <cols>
    <col min="1" max="1" width="10.140625" customWidth="1"/>
    <col min="2" max="2" width="13.5703125" customWidth="1"/>
    <col min="4" max="4" width="12.28515625" customWidth="1"/>
    <col min="5" max="5" width="13" customWidth="1"/>
    <col min="6" max="6" width="16" customWidth="1"/>
    <col min="7" max="8" width="19.5703125" customWidth="1"/>
    <col min="9" max="9" width="14.85546875" customWidth="1"/>
    <col min="10" max="10" width="18" customWidth="1"/>
    <col min="11" max="11" width="20" customWidth="1"/>
    <col min="13" max="16" width="9.140625" style="1"/>
  </cols>
  <sheetData>
    <row r="1" spans="1:12" ht="21.75" thickBot="1" x14ac:dyDescent="0.4">
      <c r="A1" s="48" t="s">
        <v>35</v>
      </c>
    </row>
    <row r="2" spans="1:12" ht="33" x14ac:dyDescent="0.25">
      <c r="A2" s="49" t="s">
        <v>22</v>
      </c>
      <c r="B2" s="50" t="s">
        <v>23</v>
      </c>
      <c r="C2" s="51" t="s">
        <v>24</v>
      </c>
      <c r="D2" s="51" t="s">
        <v>25</v>
      </c>
      <c r="E2" s="51" t="s">
        <v>26</v>
      </c>
      <c r="F2" s="52" t="s">
        <v>27</v>
      </c>
      <c r="G2" s="53" t="s">
        <v>33</v>
      </c>
      <c r="H2" s="53" t="s">
        <v>34</v>
      </c>
      <c r="I2" s="53" t="s">
        <v>28</v>
      </c>
      <c r="J2" s="54" t="s">
        <v>29</v>
      </c>
      <c r="K2" s="55" t="s">
        <v>30</v>
      </c>
      <c r="L2" s="56" t="s">
        <v>31</v>
      </c>
    </row>
    <row r="3" spans="1:12" ht="16.5" x14ac:dyDescent="0.25">
      <c r="A3" s="57">
        <v>1103</v>
      </c>
      <c r="B3" s="58">
        <v>94.6</v>
      </c>
      <c r="C3" s="57">
        <f>B3*10.764</f>
        <v>1018.2743999999999</v>
      </c>
      <c r="D3" s="57">
        <v>104.06</v>
      </c>
      <c r="E3" s="57">
        <f>D3*10.764</f>
        <v>1120.10184</v>
      </c>
      <c r="F3" s="58">
        <v>34000000</v>
      </c>
      <c r="G3" s="58">
        <f>F3/C3</f>
        <v>33389.821054128435</v>
      </c>
      <c r="H3" s="58">
        <f>F3/E3</f>
        <v>30354.382776480394</v>
      </c>
      <c r="I3" s="58">
        <v>8867780</v>
      </c>
      <c r="J3" s="58">
        <v>30000</v>
      </c>
      <c r="K3" s="58">
        <f>F3+I3+J3</f>
        <v>42897780</v>
      </c>
      <c r="L3" s="75">
        <f>K3/C3</f>
        <v>42127.917582922644</v>
      </c>
    </row>
    <row r="4" spans="1:12" ht="16.5" x14ac:dyDescent="0.25">
      <c r="A4" s="57">
        <v>402</v>
      </c>
      <c r="B4" s="58">
        <f>C4/10.764</f>
        <v>137.58825715347456</v>
      </c>
      <c r="C4" s="57">
        <v>1481</v>
      </c>
      <c r="D4" s="57">
        <v>151.4</v>
      </c>
      <c r="E4" s="57">
        <f t="shared" ref="E4:E9" si="0">D4*10.764</f>
        <v>1629.6695999999999</v>
      </c>
      <c r="F4" s="58">
        <v>48000000</v>
      </c>
      <c r="G4" s="58">
        <f t="shared" ref="G4:G17" si="1">F4/C4</f>
        <v>32410.533423362594</v>
      </c>
      <c r="H4" s="58">
        <f t="shared" ref="H4:H18" si="2">F4/E4</f>
        <v>29453.823032595075</v>
      </c>
      <c r="I4" s="58"/>
      <c r="J4" s="58">
        <v>30000</v>
      </c>
      <c r="K4" s="58">
        <f t="shared" ref="K4:K17" si="3">F4+I4+J4</f>
        <v>48030000</v>
      </c>
      <c r="L4" s="75">
        <f t="shared" ref="L4:L10" si="4">K4/C4</f>
        <v>32430.790006752195</v>
      </c>
    </row>
    <row r="5" spans="1:12" ht="16.5" x14ac:dyDescent="0.25">
      <c r="A5" s="57">
        <v>108</v>
      </c>
      <c r="B5" s="58">
        <f t="shared" ref="B5:B10" si="5">C5/10.764</f>
        <v>40.319583797844672</v>
      </c>
      <c r="C5" s="57">
        <v>434</v>
      </c>
      <c r="D5" s="57"/>
      <c r="E5" s="57">
        <f t="shared" si="0"/>
        <v>0</v>
      </c>
      <c r="F5" s="58">
        <v>15500000</v>
      </c>
      <c r="G5" s="58">
        <f t="shared" si="1"/>
        <v>35714.285714285717</v>
      </c>
      <c r="H5" s="58" t="e">
        <f t="shared" si="2"/>
        <v>#DIV/0!</v>
      </c>
      <c r="I5" s="58"/>
      <c r="J5" s="58">
        <v>30000</v>
      </c>
      <c r="K5" s="58">
        <f t="shared" si="3"/>
        <v>15530000</v>
      </c>
      <c r="L5" s="75">
        <f t="shared" si="4"/>
        <v>35783.410138248844</v>
      </c>
    </row>
    <row r="6" spans="1:12" ht="16.5" x14ac:dyDescent="0.25">
      <c r="A6" s="57">
        <v>107</v>
      </c>
      <c r="B6" s="58">
        <f t="shared" si="5"/>
        <v>37.532515793385357</v>
      </c>
      <c r="C6" s="57">
        <v>404</v>
      </c>
      <c r="D6" s="57"/>
      <c r="E6" s="57">
        <f t="shared" si="0"/>
        <v>0</v>
      </c>
      <c r="F6" s="58">
        <v>14500000</v>
      </c>
      <c r="G6" s="58">
        <f t="shared" si="1"/>
        <v>35891.089108910892</v>
      </c>
      <c r="H6" s="58" t="e">
        <f t="shared" si="2"/>
        <v>#DIV/0!</v>
      </c>
      <c r="I6" s="58"/>
      <c r="J6" s="58">
        <v>30000</v>
      </c>
      <c r="K6" s="58">
        <f t="shared" si="3"/>
        <v>14530000</v>
      </c>
      <c r="L6" s="75">
        <f t="shared" si="4"/>
        <v>35965.346534653465</v>
      </c>
    </row>
    <row r="7" spans="1:12" ht="16.5" x14ac:dyDescent="0.25">
      <c r="A7" s="57">
        <v>41</v>
      </c>
      <c r="B7" s="58">
        <f t="shared" si="5"/>
        <v>71.999256781865483</v>
      </c>
      <c r="C7" s="57">
        <v>775</v>
      </c>
      <c r="D7" s="57"/>
      <c r="E7" s="57">
        <f t="shared" si="0"/>
        <v>0</v>
      </c>
      <c r="F7" s="58">
        <v>27500000</v>
      </c>
      <c r="G7" s="58">
        <f t="shared" si="1"/>
        <v>35483.870967741932</v>
      </c>
      <c r="H7" s="58" t="e">
        <f t="shared" si="2"/>
        <v>#DIV/0!</v>
      </c>
      <c r="I7" s="58"/>
      <c r="J7" s="58">
        <v>30000</v>
      </c>
      <c r="K7" s="58">
        <f t="shared" si="3"/>
        <v>27530000</v>
      </c>
      <c r="L7" s="75">
        <f t="shared" si="4"/>
        <v>35522.580645161288</v>
      </c>
    </row>
    <row r="8" spans="1:12" ht="16.5" x14ac:dyDescent="0.25">
      <c r="A8" s="57">
        <v>22</v>
      </c>
      <c r="B8" s="58">
        <f t="shared" si="5"/>
        <v>67.53994797473058</v>
      </c>
      <c r="C8" s="57">
        <v>727</v>
      </c>
      <c r="D8" s="57"/>
      <c r="E8" s="57">
        <f t="shared" si="0"/>
        <v>0</v>
      </c>
      <c r="F8" s="58">
        <v>25000000</v>
      </c>
      <c r="G8" s="58">
        <f t="shared" si="1"/>
        <v>34387.895460797801</v>
      </c>
      <c r="H8" s="58" t="e">
        <f t="shared" si="2"/>
        <v>#DIV/0!</v>
      </c>
      <c r="I8" s="58"/>
      <c r="J8" s="58">
        <v>30000</v>
      </c>
      <c r="K8" s="58">
        <f>F8+I8+J8</f>
        <v>25030000</v>
      </c>
      <c r="L8" s="75">
        <f t="shared" si="4"/>
        <v>34429.160935350759</v>
      </c>
    </row>
    <row r="9" spans="1:12" ht="16.5" x14ac:dyDescent="0.25">
      <c r="A9" s="57">
        <v>402</v>
      </c>
      <c r="B9" s="58">
        <f t="shared" si="5"/>
        <v>137.58825715347456</v>
      </c>
      <c r="C9" s="57">
        <v>1481</v>
      </c>
      <c r="D9" s="57"/>
      <c r="E9" s="57">
        <f t="shared" si="0"/>
        <v>0</v>
      </c>
      <c r="F9" s="58">
        <v>48000000</v>
      </c>
      <c r="G9" s="58">
        <f t="shared" si="1"/>
        <v>32410.533423362594</v>
      </c>
      <c r="H9" s="58" t="e">
        <f t="shared" si="2"/>
        <v>#DIV/0!</v>
      </c>
      <c r="I9" s="58"/>
      <c r="J9" s="58">
        <v>30000</v>
      </c>
      <c r="K9" s="58">
        <f t="shared" si="3"/>
        <v>48030000</v>
      </c>
      <c r="L9" s="75">
        <f t="shared" si="4"/>
        <v>32430.790006752195</v>
      </c>
    </row>
    <row r="10" spans="1:12" ht="16.5" x14ac:dyDescent="0.25">
      <c r="A10" s="57"/>
      <c r="B10" s="58">
        <f t="shared" si="5"/>
        <v>0</v>
      </c>
      <c r="C10" s="57"/>
      <c r="D10" s="57"/>
      <c r="E10" s="57"/>
      <c r="F10" s="60"/>
      <c r="G10" s="58" t="e">
        <f t="shared" si="1"/>
        <v>#DIV/0!</v>
      </c>
      <c r="H10" s="58" t="e">
        <f t="shared" si="2"/>
        <v>#DIV/0!</v>
      </c>
      <c r="I10" s="60"/>
      <c r="J10" s="58">
        <v>30000</v>
      </c>
      <c r="K10" s="60">
        <f t="shared" si="3"/>
        <v>30000</v>
      </c>
      <c r="L10" s="77" t="e">
        <f t="shared" si="4"/>
        <v>#DIV/0!</v>
      </c>
    </row>
    <row r="11" spans="1:12" ht="16.5" x14ac:dyDescent="0.25">
      <c r="A11" s="57"/>
      <c r="B11" s="58"/>
      <c r="C11" s="57"/>
      <c r="D11" s="57"/>
      <c r="E11" s="57"/>
      <c r="F11" s="60"/>
      <c r="G11" s="58" t="e">
        <f t="shared" si="1"/>
        <v>#DIV/0!</v>
      </c>
      <c r="H11" s="58" t="e">
        <f t="shared" si="2"/>
        <v>#DIV/0!</v>
      </c>
      <c r="I11" s="60"/>
      <c r="J11" s="58">
        <v>30000</v>
      </c>
      <c r="K11" s="60">
        <f t="shared" si="3"/>
        <v>30000</v>
      </c>
      <c r="L11" s="77"/>
    </row>
    <row r="12" spans="1:12" ht="16.5" x14ac:dyDescent="0.25">
      <c r="A12" s="57"/>
      <c r="B12" s="58"/>
      <c r="C12" s="57">
        <f t="shared" ref="C12:C16" si="6">B12*10.764</f>
        <v>0</v>
      </c>
      <c r="D12" s="57"/>
      <c r="E12" s="57"/>
      <c r="F12" s="60"/>
      <c r="G12" s="58" t="e">
        <f t="shared" si="1"/>
        <v>#DIV/0!</v>
      </c>
      <c r="H12" s="58" t="e">
        <f t="shared" si="2"/>
        <v>#DIV/0!</v>
      </c>
      <c r="I12" s="60"/>
      <c r="J12" s="58">
        <v>30000</v>
      </c>
      <c r="K12" s="60">
        <f t="shared" si="3"/>
        <v>30000</v>
      </c>
      <c r="L12" s="77"/>
    </row>
    <row r="13" spans="1:12" ht="16.5" x14ac:dyDescent="0.25">
      <c r="A13" s="73"/>
      <c r="B13" s="74"/>
      <c r="C13" s="73">
        <f t="shared" si="6"/>
        <v>0</v>
      </c>
      <c r="D13" s="73"/>
      <c r="E13" s="73"/>
      <c r="F13" s="76"/>
      <c r="G13" s="74" t="e">
        <f t="shared" si="1"/>
        <v>#DIV/0!</v>
      </c>
      <c r="H13" s="74" t="e">
        <f t="shared" si="2"/>
        <v>#DIV/0!</v>
      </c>
      <c r="I13" s="76"/>
      <c r="J13" s="76"/>
      <c r="K13" s="76">
        <f t="shared" si="3"/>
        <v>0</v>
      </c>
      <c r="L13" s="77"/>
    </row>
    <row r="14" spans="1:12" ht="16.5" x14ac:dyDescent="0.25">
      <c r="A14" s="57"/>
      <c r="B14" s="58"/>
      <c r="C14" s="57">
        <f t="shared" si="6"/>
        <v>0</v>
      </c>
      <c r="D14" s="57"/>
      <c r="E14" s="57"/>
      <c r="F14" s="58"/>
      <c r="G14" s="58" t="e">
        <f t="shared" si="1"/>
        <v>#DIV/0!</v>
      </c>
      <c r="H14" s="58" t="e">
        <f t="shared" si="2"/>
        <v>#DIV/0!</v>
      </c>
      <c r="I14" s="58"/>
      <c r="J14" s="58"/>
      <c r="K14" s="58">
        <f t="shared" si="3"/>
        <v>0</v>
      </c>
      <c r="L14" s="59"/>
    </row>
    <row r="15" spans="1:12" ht="16.5" x14ac:dyDescent="0.25">
      <c r="A15" s="57"/>
      <c r="B15" s="58"/>
      <c r="C15" s="57">
        <f t="shared" si="6"/>
        <v>0</v>
      </c>
      <c r="D15" s="57"/>
      <c r="E15" s="57"/>
      <c r="F15" s="58"/>
      <c r="G15" s="58" t="e">
        <f t="shared" si="1"/>
        <v>#DIV/0!</v>
      </c>
      <c r="H15" s="58" t="e">
        <f t="shared" si="2"/>
        <v>#DIV/0!</v>
      </c>
      <c r="I15" s="58"/>
      <c r="J15" s="58"/>
      <c r="K15" s="58">
        <f t="shared" si="3"/>
        <v>0</v>
      </c>
      <c r="L15" s="59"/>
    </row>
    <row r="16" spans="1:12" ht="16.5" x14ac:dyDescent="0.25">
      <c r="A16" s="57"/>
      <c r="B16" s="58"/>
      <c r="C16" s="57">
        <f t="shared" si="6"/>
        <v>0</v>
      </c>
      <c r="D16" s="57"/>
      <c r="E16" s="57"/>
      <c r="F16" s="58"/>
      <c r="G16" s="58" t="e">
        <f t="shared" si="1"/>
        <v>#DIV/0!</v>
      </c>
      <c r="H16" s="58" t="e">
        <f t="shared" si="2"/>
        <v>#DIV/0!</v>
      </c>
      <c r="I16" s="58"/>
      <c r="J16" s="58"/>
      <c r="K16" s="58">
        <f t="shared" si="3"/>
        <v>0</v>
      </c>
      <c r="L16" s="59"/>
    </row>
    <row r="17" spans="1:12" ht="16.5" x14ac:dyDescent="0.25">
      <c r="A17" s="61"/>
      <c r="B17" s="58">
        <f>C17/10.764</f>
        <v>0</v>
      </c>
      <c r="C17" s="57">
        <f>E17/1.1</f>
        <v>0</v>
      </c>
      <c r="D17" s="57"/>
      <c r="E17" s="57"/>
      <c r="F17" s="58"/>
      <c r="G17" s="58" t="e">
        <f t="shared" si="1"/>
        <v>#DIV/0!</v>
      </c>
      <c r="H17" s="58" t="e">
        <f t="shared" si="2"/>
        <v>#DIV/0!</v>
      </c>
      <c r="I17" s="58"/>
      <c r="J17" s="58"/>
      <c r="K17" s="58">
        <f t="shared" si="3"/>
        <v>0</v>
      </c>
      <c r="L17" s="59"/>
    </row>
    <row r="18" spans="1:12" ht="16.5" x14ac:dyDescent="0.25">
      <c r="A18" s="61"/>
      <c r="B18" s="58"/>
      <c r="C18" s="62"/>
      <c r="D18" s="62"/>
      <c r="E18" s="62"/>
      <c r="F18" s="58"/>
      <c r="G18" s="57"/>
      <c r="H18" s="58" t="e">
        <f t="shared" si="2"/>
        <v>#DIV/0!</v>
      </c>
      <c r="I18" s="58"/>
      <c r="J18" s="58"/>
      <c r="K18" s="58"/>
      <c r="L18" s="59"/>
    </row>
    <row r="19" spans="1:12" ht="17.25" thickBot="1" x14ac:dyDescent="0.3">
      <c r="A19" s="63"/>
      <c r="B19" s="64"/>
      <c r="C19" s="65"/>
      <c r="D19" s="65"/>
      <c r="E19" s="65"/>
      <c r="F19" s="64"/>
      <c r="G19" s="66"/>
      <c r="H19" s="66"/>
      <c r="I19" s="64"/>
      <c r="J19" s="64"/>
      <c r="K19" s="64"/>
      <c r="L19" s="67"/>
    </row>
    <row r="20" spans="1:12" ht="17.25" thickBot="1" x14ac:dyDescent="0.35">
      <c r="A20" s="68"/>
      <c r="B20" s="68"/>
      <c r="C20" s="68"/>
      <c r="D20" s="68"/>
      <c r="E20" s="68"/>
      <c r="F20" s="68"/>
      <c r="G20" s="69" t="e">
        <f>AVERAGE(G3:G19)</f>
        <v>#DIV/0!</v>
      </c>
      <c r="H20" s="70"/>
      <c r="I20" s="90" t="s">
        <v>32</v>
      </c>
      <c r="J20" s="90"/>
      <c r="K20" s="90"/>
      <c r="L20" s="71" t="e">
        <f>AVERAGE(L3:L19)</f>
        <v>#DIV/0!</v>
      </c>
    </row>
    <row r="71" spans="2:2" x14ac:dyDescent="0.25">
      <c r="B71">
        <v>192200</v>
      </c>
    </row>
    <row r="72" spans="2:2" x14ac:dyDescent="0.25">
      <c r="B72">
        <f>B71/10.764</f>
        <v>17855.815681902641</v>
      </c>
    </row>
  </sheetData>
  <mergeCells count="1">
    <mergeCell ref="I20:K2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BF18F-CE0B-44B1-B3F9-8D180A2FCA64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RDK Vivanta</vt:lpstr>
      <vt:lpstr>RDK Vivanta (Sale)</vt:lpstr>
      <vt:lpstr>RDK Vivanta (Rehab)</vt:lpstr>
      <vt:lpstr>RDK Vivanta (Soc Flat)</vt:lpstr>
      <vt:lpstr>Total</vt:lpstr>
      <vt:lpstr>Rera</vt:lpstr>
      <vt:lpstr>Typical Floor</vt:lpstr>
      <vt:lpstr>IGR</vt:lpstr>
      <vt:lpstr>RR</vt:lpstr>
      <vt:lpstr>Rates</vt:lpstr>
      <vt:lpstr>Sheet1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2025-01-24T05:34:11Z</dcterms:modified>
</cp:coreProperties>
</file>