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pera House\Vaibhav Gems\Flat No. 603\"/>
    </mc:Choice>
  </mc:AlternateContent>
  <xr:revisionPtr revIDLastSave="0" documentId="13_ncr:1_{CF8B69FF-5F70-42AB-A629-A9A2F62D950A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B12" i="23" l="1"/>
  <c r="V3" i="4" l="1"/>
  <c r="V4" i="4"/>
  <c r="V5" i="4"/>
  <c r="V6" i="4"/>
  <c r="V7" i="4"/>
  <c r="V8" i="4"/>
  <c r="V9" i="4"/>
  <c r="V10" i="4"/>
  <c r="V11" i="4"/>
  <c r="V12" i="4"/>
  <c r="V13" i="4"/>
  <c r="V14" i="4"/>
  <c r="V15" i="4"/>
  <c r="V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2" i="4"/>
  <c r="H28" i="4"/>
  <c r="I38" i="4"/>
  <c r="I30" i="4"/>
  <c r="G30" i="4" l="1"/>
  <c r="P5" i="4"/>
  <c r="Q5" i="4" s="1"/>
  <c r="P4" i="4"/>
  <c r="Q4" i="4" s="1"/>
  <c r="P3" i="4"/>
  <c r="P2" i="4"/>
  <c r="Q2" i="4" s="1"/>
  <c r="P6" i="4" l="1"/>
  <c r="Q6" i="4" s="1"/>
  <c r="P7" i="4" l="1"/>
  <c r="Q7" i="4" s="1"/>
  <c r="J7" i="4"/>
  <c r="I7" i="4"/>
  <c r="J6" i="4"/>
  <c r="I6" i="4"/>
  <c r="J5" i="4"/>
  <c r="I5" i="4"/>
  <c r="J4" i="4"/>
  <c r="I4" i="4"/>
  <c r="J3" i="4"/>
  <c r="I3" i="4"/>
  <c r="J2" i="4"/>
  <c r="I2" i="4"/>
  <c r="C12" i="25" l="1"/>
  <c r="C5" i="25" l="1"/>
  <c r="C4" i="25"/>
  <c r="C3" i="25"/>
  <c r="B2" i="4"/>
  <c r="C2" i="4" s="1"/>
  <c r="B3" i="4"/>
  <c r="C3" i="4" s="1"/>
  <c r="D3" i="4" s="1"/>
  <c r="B4" i="4"/>
  <c r="C4" i="4" s="1"/>
  <c r="D4" i="4" s="1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G2" i="4" l="1"/>
  <c r="F2" i="4"/>
  <c r="G6" i="4"/>
  <c r="H6" i="4"/>
  <c r="F6" i="4"/>
  <c r="H3" i="4"/>
  <c r="G3" i="4"/>
  <c r="F3" i="4"/>
  <c r="H7" i="4"/>
  <c r="G7" i="4"/>
  <c r="F7" i="4"/>
  <c r="H4" i="4"/>
  <c r="F4" i="4"/>
  <c r="G4" i="4"/>
  <c r="H9" i="4"/>
  <c r="F10" i="4"/>
  <c r="D2" i="4"/>
  <c r="H2" i="4" s="1"/>
  <c r="H8" i="4"/>
  <c r="D6" i="4"/>
  <c r="F13" i="4"/>
  <c r="D10" i="4"/>
  <c r="H10" i="4" s="1"/>
  <c r="G10" i="4"/>
  <c r="D14" i="4"/>
  <c r="G14" i="4"/>
  <c r="F8" i="4"/>
  <c r="G9" i="4"/>
  <c r="F12" i="4"/>
  <c r="G13" i="4"/>
  <c r="H14" i="4"/>
  <c r="F9" i="4"/>
  <c r="H15" i="4"/>
  <c r="H16" i="4"/>
  <c r="G8" i="4"/>
  <c r="F11" i="4"/>
  <c r="G12" i="4"/>
  <c r="H13" i="4"/>
  <c r="F15" i="4"/>
  <c r="H11" i="4"/>
  <c r="C13" i="25"/>
  <c r="D13" i="25" s="1"/>
  <c r="C8" i="25" s="1"/>
  <c r="B5" i="4"/>
  <c r="F5" i="4" s="1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<sst xmlns="http://schemas.openxmlformats.org/spreadsheetml/2006/main" count="127" uniqueCount="88">
  <si>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</si>
  <si>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</si>
  <si>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</si>
  <si>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</si>
  <si>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</si>
  <si>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</si>
  <si>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</si>
  <si>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</si>
  <si>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</si>
  <si>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</si>
  <si>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</si>
  <si>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</si>
  <si>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</si>
  <si>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</si>
  <si>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</si>
  <si>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</si>
  <si>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</si>
  <si>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</si>
  <si>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</si>
  <si>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</si>
  <si>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</si>
  <si>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</si>
  <si>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</si>
  <si>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</si>
  <si>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</si>
  <si>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</si>
  <si>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</si>
  <si>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</si>
  <si>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</si>
  <si>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</si>
  <si>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</si>
  <si>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</si>
  <si>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</si>
  <si>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</si>
  <si>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</si>
  <si>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</si>
  <si>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</si>
  <si>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</si>
  <si>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</si>
  <si>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</si>
  <si>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</si>
  <si>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</si>
  <si>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</si>
  <si>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</si>
  <si>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</si>
  <si>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</si>
  <si>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</si>
  <si>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</si>
  <si>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</si>
  <si>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</si>
  <si>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</si>
  <si>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</si>
  <si>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</si>
  <si>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</si>
  <si>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</si>
  <si>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</si>
  <si>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</si>
  <si>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</si>
  <si>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</si>
  <si>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</si>
  <si>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</si>
  <si>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</si>
  <si>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</si>
  <si>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</si>
  <si>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</si>
  <si>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</si>
  <si>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</si>
  <si>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</si>
  <si>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</si>
  <si>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</si>
  <si>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</si>
  <si>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FMV</t>
  </si>
  <si>
    <t xml:space="preserve">Agreement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</si>
  <si>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</si>
  <si>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</si>
  <si>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</si>
  <si>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</si>
  <si>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</si>
  <si>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</si>
  <si>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</si>
  <si>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sbua</t>
  </si>
  <si>
    <t>site info</t>
  </si>
  <si>
    <t>rate</t>
  </si>
  <si>
    <t>mca</t>
  </si>
  <si>
    <t>ca</t>
  </si>
  <si>
    <t>BOB\Opera House\Vaibhav Gems\Flat No. 603</t>
  </si>
  <si>
    <t>Residential Flat No. 603, 6th Floor, Wing - C, Western Somchintamani Residancey, Behind Rajhans Cinema, Village - Pal, Surat, State - Maharashtra, India</t>
  </si>
  <si>
    <t>yoc - 2010 - site infor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</si>
</sst>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43" fontId="2" fillId="0" borderId="0" xfId="1" applyFont="1" applyBorder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391771</xdr:colOff>
      <xdr:row>48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A0715-4942-47F4-8090-1FDDFF7C4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26171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114300</xdr:rowOff>
    </xdr:from>
    <xdr:to>
      <xdr:col>14</xdr:col>
      <xdr:colOff>420318</xdr:colOff>
      <xdr:row>45</xdr:row>
      <xdr:rowOff>29760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8BC57-1203-448A-9B31-CE6D834C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14300"/>
          <a:ext cx="8726118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410823</xdr:colOff>
      <xdr:row>47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A57772-662E-45CB-8C09-ECAFFAE1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45223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16</xdr:row>
      <xdr:rowOff>0</xdr:rowOff>
    </xdr:from>
    <xdr:to>
      <xdr:col>16</xdr:col>
      <xdr:colOff>296507</xdr:colOff>
      <xdr:row>63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C32077-F3A5-4004-AC0F-3AE4440A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048000"/>
          <a:ext cx="8830907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115507</xdr:colOff>
      <xdr:row>47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B464A4-5FBE-4A36-A17C-FFECB2FBF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49907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73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79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74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75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76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77</v>
      </c>
      <c r="C8" s="45">
        <f>C7*D13%</f>
        <v>272929.98499999999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78</v>
      </c>
      <c r="C9" s="50">
        <f>C6+C8</f>
        <v>302329.98499999999</v>
      </c>
      <c r="D9" s="51" t="s">
        <v>62</v>
      </c>
      <c r="E9" s="52">
        <f>C9/10.764</f>
        <v>28087.140932738759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2010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15</v>
      </c>
      <c r="D13" s="58">
        <f>D12-C13</f>
        <v>85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33" sqref="R3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7"/>
      <c r="L1" s="67"/>
      <c r="M1" s="67"/>
      <c r="N1" s="67"/>
      <c r="O1" s="67"/>
      <c r="P1" s="67"/>
      <c r="Q1" s="67"/>
      <c r="R1" s="67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zoomScale="130" zoomScaleNormal="130" workbookViewId="0">
      <selection activeCell="F16" sqref="F16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5300</v>
      </c>
      <c r="C3" s="19"/>
      <c r="D3" s="6"/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2800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15</v>
      </c>
      <c r="C7" s="20">
        <v>2025</v>
      </c>
    </row>
    <row r="8" spans="1:4" x14ac:dyDescent="0.25">
      <c r="A8" s="13" t="s">
        <v>18</v>
      </c>
      <c r="B8" s="20">
        <f>B9-B7</f>
        <v>45</v>
      </c>
      <c r="C8" s="20">
        <v>2010</v>
      </c>
      <c r="D8" t="s">
        <v>81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22.5</v>
      </c>
      <c r="C10" s="20"/>
    </row>
    <row r="11" spans="1:4" x14ac:dyDescent="0.25">
      <c r="A11" s="13"/>
      <c r="B11" s="21">
        <f>B10%</f>
        <v>0.22500000000000001</v>
      </c>
      <c r="C11" s="21"/>
    </row>
    <row r="12" spans="1:4" x14ac:dyDescent="0.25">
      <c r="A12" s="13" t="s">
        <v>21</v>
      </c>
      <c r="B12" s="16">
        <f>ROUND(B6*B11,0)</f>
        <v>563</v>
      </c>
      <c r="C12" s="19"/>
    </row>
    <row r="13" spans="1:4" x14ac:dyDescent="0.25">
      <c r="A13" s="13" t="s">
        <v>22</v>
      </c>
      <c r="B13" s="16">
        <f>B6-B12</f>
        <v>1937</v>
      </c>
      <c r="C13" s="19"/>
    </row>
    <row r="14" spans="1:4" x14ac:dyDescent="0.25">
      <c r="A14" s="13" t="s">
        <v>15</v>
      </c>
      <c r="B14" s="16">
        <f>B5</f>
        <v>2800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4737</v>
      </c>
      <c r="C16" s="19"/>
    </row>
    <row r="17" spans="1:4" x14ac:dyDescent="0.25">
      <c r="B17" s="20"/>
      <c r="C17" s="20"/>
    </row>
    <row r="18" spans="1:4" x14ac:dyDescent="0.25">
      <c r="A18" s="64" t="s">
        <v>80</v>
      </c>
      <c r="B18" s="23">
        <v>1835</v>
      </c>
      <c r="C18" s="20"/>
    </row>
    <row r="19" spans="1:4" x14ac:dyDescent="0.25">
      <c r="A19" s="13" t="s">
        <v>71</v>
      </c>
      <c r="B19" s="24">
        <f>B18*B16</f>
        <v>8692395</v>
      </c>
      <c r="C19" s="65"/>
      <c r="D19" s="58"/>
    </row>
    <row r="20" spans="1:4" x14ac:dyDescent="0.25">
      <c r="A20" s="13" t="s">
        <v>24</v>
      </c>
      <c r="B20" s="25">
        <f>B19*90%</f>
        <v>7823155.5</v>
      </c>
      <c r="C20" s="24"/>
      <c r="D20" s="58"/>
    </row>
    <row r="21" spans="1:4" x14ac:dyDescent="0.25">
      <c r="A21" s="13" t="s">
        <v>25</v>
      </c>
      <c r="B21" s="25">
        <f>B19*80%</f>
        <v>6953916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4587500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18109.15625</v>
      </c>
      <c r="C25" s="25"/>
      <c r="D25" s="25"/>
    </row>
    <row r="26" spans="1:4" x14ac:dyDescent="0.25">
      <c r="B26" s="25"/>
      <c r="C26" s="25"/>
    </row>
    <row r="27" spans="1:4" x14ac:dyDescent="0.25">
      <c r="A27" s="6" t="s">
        <v>85</v>
      </c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4"/>
  <sheetViews>
    <sheetView topLeftCell="A10"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2" x14ac:dyDescent="0.25">
      <c r="A2" s="4">
        <v>1</v>
      </c>
      <c r="B2" s="4">
        <f t="shared" ref="B2:B16" si="0">Q2</f>
        <v>1274.3055555555557</v>
      </c>
      <c r="C2" s="4">
        <f t="shared" ref="C2:C16" si="1">B2*1.2</f>
        <v>1529.1666666666667</v>
      </c>
      <c r="D2" s="4">
        <f t="shared" ref="D2:D16" si="2">C2*1.2</f>
        <v>1835</v>
      </c>
      <c r="E2" s="5">
        <f t="shared" ref="E2:E16" si="3">R2</f>
        <v>9900000</v>
      </c>
      <c r="F2" s="4">
        <f t="shared" ref="F2:F7" si="4">ROUND((E2/B2),0)</f>
        <v>7769</v>
      </c>
      <c r="G2" s="4">
        <f t="shared" ref="G2:G7" si="5">ROUND((E2/C2),0)</f>
        <v>6474</v>
      </c>
      <c r="H2" s="4">
        <f t="shared" ref="H2:H7" si="6">ROUND((E2/D2),0)</f>
        <v>5395</v>
      </c>
      <c r="I2" s="4">
        <f t="shared" ref="I2:I7" si="7">T2</f>
        <v>0</v>
      </c>
      <c r="J2" s="4">
        <f t="shared" ref="J2:J7" si="8">U2</f>
        <v>0</v>
      </c>
      <c r="O2">
        <v>1835</v>
      </c>
      <c r="P2">
        <f t="shared" ref="P2:P5" si="9">O2/1.2</f>
        <v>1529.1666666666667</v>
      </c>
      <c r="Q2">
        <f t="shared" ref="Q2:Q5" si="10">P2/1.2</f>
        <v>1274.3055555555557</v>
      </c>
      <c r="R2" s="2">
        <v>9900000</v>
      </c>
      <c r="S2" s="2">
        <f>Q2*1.75</f>
        <v>2230.0347222222226</v>
      </c>
      <c r="V2">
        <f>R2/S2</f>
        <v>4439.3927598287264</v>
      </c>
    </row>
    <row r="3" spans="1:22" x14ac:dyDescent="0.25">
      <c r="A3" s="4">
        <v>2</v>
      </c>
      <c r="B3" s="4">
        <f t="shared" si="0"/>
        <v>1280</v>
      </c>
      <c r="C3" s="4">
        <f t="shared" si="1"/>
        <v>1536</v>
      </c>
      <c r="D3" s="4">
        <f t="shared" si="2"/>
        <v>1843.1999999999998</v>
      </c>
      <c r="E3" s="5">
        <f t="shared" si="3"/>
        <v>10000000</v>
      </c>
      <c r="F3" s="4">
        <f t="shared" si="4"/>
        <v>7813</v>
      </c>
      <c r="G3" s="4">
        <f t="shared" si="5"/>
        <v>6510</v>
      </c>
      <c r="H3" s="4">
        <f t="shared" si="6"/>
        <v>5425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1280</v>
      </c>
      <c r="R3" s="2">
        <v>10000000</v>
      </c>
      <c r="S3" s="2">
        <f t="shared" ref="S3:S16" si="11">Q3*1.75</f>
        <v>2240</v>
      </c>
      <c r="V3">
        <f t="shared" ref="V3:V15" si="12">R3/S3</f>
        <v>4464.2857142857147</v>
      </c>
    </row>
    <row r="4" spans="1:22" x14ac:dyDescent="0.25">
      <c r="A4" s="4">
        <v>3</v>
      </c>
      <c r="B4" s="4">
        <f t="shared" si="0"/>
        <v>1680.5555555555557</v>
      </c>
      <c r="C4" s="4">
        <f t="shared" si="1"/>
        <v>2016.6666666666667</v>
      </c>
      <c r="D4" s="4">
        <f t="shared" si="2"/>
        <v>2420</v>
      </c>
      <c r="E4" s="5">
        <f t="shared" si="3"/>
        <v>14100000</v>
      </c>
      <c r="F4" s="4">
        <f t="shared" si="4"/>
        <v>8390</v>
      </c>
      <c r="G4" s="4">
        <f t="shared" si="5"/>
        <v>6992</v>
      </c>
      <c r="H4" s="4">
        <f t="shared" si="6"/>
        <v>5826</v>
      </c>
      <c r="I4" s="4">
        <f t="shared" si="7"/>
        <v>0</v>
      </c>
      <c r="J4" s="4">
        <f t="shared" si="8"/>
        <v>0</v>
      </c>
      <c r="O4">
        <v>2420</v>
      </c>
      <c r="P4">
        <f t="shared" si="9"/>
        <v>2016.6666666666667</v>
      </c>
      <c r="Q4">
        <f t="shared" si="10"/>
        <v>1680.5555555555557</v>
      </c>
      <c r="R4" s="2">
        <v>14100000</v>
      </c>
      <c r="S4" s="2">
        <f t="shared" si="11"/>
        <v>2940.9722222222226</v>
      </c>
      <c r="V4">
        <f t="shared" si="12"/>
        <v>4794.332939787485</v>
      </c>
    </row>
    <row r="5" spans="1:22" x14ac:dyDescent="0.25">
      <c r="A5" s="4">
        <v>4</v>
      </c>
      <c r="B5" s="4">
        <f t="shared" si="0"/>
        <v>1458.3333333333335</v>
      </c>
      <c r="C5" s="4">
        <f t="shared" si="1"/>
        <v>1750.0000000000002</v>
      </c>
      <c r="D5" s="4">
        <f t="shared" si="2"/>
        <v>2100</v>
      </c>
      <c r="E5" s="5">
        <f t="shared" si="3"/>
        <v>11500000</v>
      </c>
      <c r="F5" s="4">
        <f t="shared" si="4"/>
        <v>7886</v>
      </c>
      <c r="G5" s="4">
        <f t="shared" si="5"/>
        <v>6571</v>
      </c>
      <c r="H5" s="4">
        <f t="shared" si="6"/>
        <v>5476</v>
      </c>
      <c r="I5" s="4">
        <f t="shared" si="7"/>
        <v>0</v>
      </c>
      <c r="J5" s="4">
        <f t="shared" si="8"/>
        <v>0</v>
      </c>
      <c r="O5">
        <v>2100</v>
      </c>
      <c r="P5">
        <f t="shared" si="9"/>
        <v>1750</v>
      </c>
      <c r="Q5">
        <f t="shared" si="10"/>
        <v>1458.3333333333335</v>
      </c>
      <c r="R5" s="2">
        <v>11500000</v>
      </c>
      <c r="S5" s="2">
        <f t="shared" si="11"/>
        <v>2552.0833333333335</v>
      </c>
      <c r="V5">
        <f t="shared" si="12"/>
        <v>4506.1224489795914</v>
      </c>
    </row>
    <row r="6" spans="1:22" x14ac:dyDescent="0.25">
      <c r="A6" s="4">
        <v>5</v>
      </c>
      <c r="B6" s="4">
        <f t="shared" si="0"/>
        <v>1006.9444444444446</v>
      </c>
      <c r="C6" s="4">
        <f t="shared" si="1"/>
        <v>1208.3333333333335</v>
      </c>
      <c r="D6" s="4">
        <f t="shared" si="2"/>
        <v>1450.0000000000002</v>
      </c>
      <c r="E6" s="5">
        <f t="shared" si="3"/>
        <v>7540000</v>
      </c>
      <c r="F6" s="4">
        <f t="shared" si="4"/>
        <v>7488</v>
      </c>
      <c r="G6" s="4">
        <f t="shared" si="5"/>
        <v>6240</v>
      </c>
      <c r="H6" s="4">
        <f t="shared" si="6"/>
        <v>5200</v>
      </c>
      <c r="I6" s="4">
        <f t="shared" si="7"/>
        <v>0</v>
      </c>
      <c r="J6" s="4">
        <f t="shared" si="8"/>
        <v>0</v>
      </c>
      <c r="O6">
        <v>1450</v>
      </c>
      <c r="P6">
        <f t="shared" ref="P6" si="13">O6/1.2</f>
        <v>1208.3333333333335</v>
      </c>
      <c r="Q6">
        <f t="shared" ref="Q6" si="14">P6/1.2</f>
        <v>1006.9444444444446</v>
      </c>
      <c r="R6" s="2">
        <v>7540000</v>
      </c>
      <c r="S6" s="2">
        <f t="shared" si="11"/>
        <v>1762.1527777777781</v>
      </c>
      <c r="V6">
        <f t="shared" si="12"/>
        <v>4278.8571428571422</v>
      </c>
    </row>
    <row r="7" spans="1:22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ref="P7" si="15">O7/1.2</f>
        <v>0</v>
      </c>
      <c r="Q7">
        <f t="shared" ref="Q7" si="16">P7/1.2</f>
        <v>0</v>
      </c>
      <c r="R7" s="2">
        <v>0</v>
      </c>
      <c r="S7" s="2">
        <f t="shared" si="11"/>
        <v>0</v>
      </c>
      <c r="V7" t="e">
        <f t="shared" si="12"/>
        <v>#DIV/0!</v>
      </c>
    </row>
    <row r="8" spans="1:22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ref="F8:F15" si="17">ROUND((E8/B8),0)</f>
        <v>#DIV/0!</v>
      </c>
      <c r="G8" s="4" t="e">
        <f t="shared" ref="G8:G15" si="18">ROUND((E8/C8),0)</f>
        <v>#DIV/0!</v>
      </c>
      <c r="H8" s="4" t="e">
        <f t="shared" ref="H8:H15" si="19">ROUND((E8/D8),0)</f>
        <v>#DIV/0!</v>
      </c>
      <c r="I8" s="4">
        <f t="shared" ref="I8:I15" si="20">T8</f>
        <v>0</v>
      </c>
      <c r="J8" s="4">
        <f t="shared" ref="J8:J15" si="21">U8</f>
        <v>0</v>
      </c>
      <c r="O8">
        <v>0</v>
      </c>
      <c r="P8">
        <f t="shared" ref="P8:P10" si="22">O8/1.2</f>
        <v>0</v>
      </c>
      <c r="Q8">
        <f t="shared" ref="Q8:Q10" si="23">P8/1.2</f>
        <v>0</v>
      </c>
      <c r="R8" s="2">
        <v>0</v>
      </c>
      <c r="S8" s="2">
        <f t="shared" si="11"/>
        <v>0</v>
      </c>
      <c r="V8" t="e">
        <f t="shared" si="12"/>
        <v>#DIV/0!</v>
      </c>
    </row>
    <row r="9" spans="1:22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17"/>
        <v>#DIV/0!</v>
      </c>
      <c r="G9" s="4" t="e">
        <f t="shared" si="18"/>
        <v>#DIV/0!</v>
      </c>
      <c r="H9" s="4" t="e">
        <f t="shared" si="19"/>
        <v>#DIV/0!</v>
      </c>
      <c r="I9" s="4">
        <f t="shared" si="20"/>
        <v>0</v>
      </c>
      <c r="J9" s="4">
        <f t="shared" si="21"/>
        <v>0</v>
      </c>
      <c r="O9">
        <v>0</v>
      </c>
      <c r="P9">
        <f t="shared" si="22"/>
        <v>0</v>
      </c>
      <c r="Q9">
        <f t="shared" si="23"/>
        <v>0</v>
      </c>
      <c r="R9" s="2">
        <v>0</v>
      </c>
      <c r="S9" s="2">
        <f t="shared" si="11"/>
        <v>0</v>
      </c>
      <c r="V9" t="e">
        <f t="shared" si="12"/>
        <v>#DIV/0!</v>
      </c>
    </row>
    <row r="10" spans="1:22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7"/>
        <v>#DIV/0!</v>
      </c>
      <c r="G10" s="4" t="e">
        <f t="shared" si="18"/>
        <v>#DIV/0!</v>
      </c>
      <c r="H10" s="4" t="e">
        <f t="shared" si="19"/>
        <v>#DIV/0!</v>
      </c>
      <c r="I10" s="4">
        <f t="shared" si="20"/>
        <v>0</v>
      </c>
      <c r="J10" s="4">
        <f t="shared" si="21"/>
        <v>0</v>
      </c>
      <c r="O10">
        <v>0</v>
      </c>
      <c r="P10">
        <f t="shared" si="22"/>
        <v>0</v>
      </c>
      <c r="Q10">
        <f t="shared" si="23"/>
        <v>0</v>
      </c>
      <c r="R10" s="2">
        <v>0</v>
      </c>
      <c r="S10" s="2">
        <f t="shared" si="11"/>
        <v>0</v>
      </c>
      <c r="V10" t="e">
        <f t="shared" si="12"/>
        <v>#DIV/0!</v>
      </c>
    </row>
    <row r="11" spans="1:22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17"/>
        <v>#DIV/0!</v>
      </c>
      <c r="G11" s="4" t="e">
        <f t="shared" si="18"/>
        <v>#DIV/0!</v>
      </c>
      <c r="H11" s="4" t="e">
        <f t="shared" si="19"/>
        <v>#DIV/0!</v>
      </c>
      <c r="I11" s="4">
        <f t="shared" si="20"/>
        <v>0</v>
      </c>
      <c r="J11" s="4">
        <f t="shared" si="21"/>
        <v>0</v>
      </c>
      <c r="O11">
        <v>0</v>
      </c>
      <c r="P11">
        <f t="shared" ref="P11:P15" si="24">O11/1.2</f>
        <v>0</v>
      </c>
      <c r="Q11">
        <f t="shared" ref="Q11:Q15" si="25">P11/1.2</f>
        <v>0</v>
      </c>
      <c r="R11" s="2">
        <v>0</v>
      </c>
      <c r="S11" s="2">
        <f t="shared" si="11"/>
        <v>0</v>
      </c>
      <c r="V11" t="e">
        <f t="shared" si="12"/>
        <v>#DIV/0!</v>
      </c>
    </row>
    <row r="12" spans="1:22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7"/>
        <v>#DIV/0!</v>
      </c>
      <c r="G12" s="4" t="e">
        <f t="shared" si="18"/>
        <v>#DIV/0!</v>
      </c>
      <c r="H12" s="4" t="e">
        <f t="shared" si="19"/>
        <v>#DIV/0!</v>
      </c>
      <c r="I12" s="4">
        <f t="shared" si="20"/>
        <v>0</v>
      </c>
      <c r="J12" s="4">
        <f t="shared" si="21"/>
        <v>0</v>
      </c>
      <c r="O12">
        <v>0</v>
      </c>
      <c r="P12">
        <f t="shared" si="24"/>
        <v>0</v>
      </c>
      <c r="Q12">
        <f t="shared" si="25"/>
        <v>0</v>
      </c>
      <c r="R12" s="2">
        <v>0</v>
      </c>
      <c r="S12" s="2">
        <f t="shared" si="11"/>
        <v>0</v>
      </c>
      <c r="V12" t="e">
        <f t="shared" si="12"/>
        <v>#DIV/0!</v>
      </c>
    </row>
    <row r="13" spans="1:22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7"/>
        <v>#DIV/0!</v>
      </c>
      <c r="G13" s="4" t="e">
        <f t="shared" si="18"/>
        <v>#DIV/0!</v>
      </c>
      <c r="H13" s="4" t="e">
        <f t="shared" si="19"/>
        <v>#DIV/0!</v>
      </c>
      <c r="I13" s="4">
        <f t="shared" si="20"/>
        <v>0</v>
      </c>
      <c r="J13" s="4">
        <f t="shared" si="21"/>
        <v>0</v>
      </c>
      <c r="O13">
        <v>0</v>
      </c>
      <c r="P13">
        <f t="shared" si="24"/>
        <v>0</v>
      </c>
      <c r="Q13">
        <f t="shared" si="25"/>
        <v>0</v>
      </c>
      <c r="R13" s="2">
        <v>0</v>
      </c>
      <c r="S13" s="2">
        <f t="shared" si="11"/>
        <v>0</v>
      </c>
      <c r="V13" t="e">
        <f t="shared" si="12"/>
        <v>#DIV/0!</v>
      </c>
    </row>
    <row r="14" spans="1:22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7"/>
        <v>#DIV/0!</v>
      </c>
      <c r="G14" s="4" t="e">
        <f t="shared" si="18"/>
        <v>#DIV/0!</v>
      </c>
      <c r="H14" s="4" t="e">
        <f t="shared" si="19"/>
        <v>#DIV/0!</v>
      </c>
      <c r="I14" s="4">
        <f t="shared" si="20"/>
        <v>0</v>
      </c>
      <c r="J14" s="4">
        <f t="shared" si="21"/>
        <v>0</v>
      </c>
      <c r="O14">
        <v>0</v>
      </c>
      <c r="P14">
        <f t="shared" si="24"/>
        <v>0</v>
      </c>
      <c r="Q14">
        <f t="shared" si="25"/>
        <v>0</v>
      </c>
      <c r="R14" s="2">
        <v>0</v>
      </c>
      <c r="S14" s="2">
        <f t="shared" si="11"/>
        <v>0</v>
      </c>
      <c r="V14" t="e">
        <f t="shared" si="12"/>
        <v>#DIV/0!</v>
      </c>
    </row>
    <row r="15" spans="1:22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>
        <f t="shared" si="20"/>
        <v>0</v>
      </c>
      <c r="J15" s="4">
        <f t="shared" si="21"/>
        <v>0</v>
      </c>
      <c r="O15">
        <v>0</v>
      </c>
      <c r="P15">
        <f t="shared" si="24"/>
        <v>0</v>
      </c>
      <c r="Q15">
        <f t="shared" si="25"/>
        <v>0</v>
      </c>
      <c r="R15" s="2">
        <v>0</v>
      </c>
      <c r="S15" s="2">
        <f t="shared" si="11"/>
        <v>0</v>
      </c>
      <c r="V15" t="e">
        <f t="shared" si="12"/>
        <v>#DIV/0!</v>
      </c>
    </row>
    <row r="16" spans="1:22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6">ROUND((E16/B16),0)</f>
        <v>#DIV/0!</v>
      </c>
      <c r="G16" s="4" t="e">
        <f t="shared" ref="G16" si="27">ROUND((E16/C16),0)</f>
        <v>#DIV/0!</v>
      </c>
      <c r="H16" s="4" t="e">
        <f t="shared" ref="H16" si="28">ROUND((E16/D16),0)</f>
        <v>#DIV/0!</v>
      </c>
      <c r="I16" s="4">
        <f t="shared" ref="I16" si="29">T16</f>
        <v>0</v>
      </c>
      <c r="J16" s="4">
        <f t="shared" ref="J16" si="30">U16</f>
        <v>0</v>
      </c>
      <c r="O16">
        <v>0</v>
      </c>
      <c r="P16">
        <f t="shared" ref="P16" si="31">O16/1.2</f>
        <v>0</v>
      </c>
      <c r="Q16">
        <f t="shared" ref="Q16" si="32">P16/1.2</f>
        <v>0</v>
      </c>
      <c r="R16" s="2">
        <v>0</v>
      </c>
      <c r="S16" s="2">
        <f t="shared" si="11"/>
        <v>0</v>
      </c>
    </row>
    <row r="17" spans="1:19" x14ac:dyDescent="0.25">
      <c r="A17" s="4">
        <v>16</v>
      </c>
      <c r="B17" s="4">
        <f t="shared" ref="B17:B21" si="33">Q17</f>
        <v>0</v>
      </c>
      <c r="C17" s="4">
        <f t="shared" ref="C17:C21" si="34">B17*1.2</f>
        <v>0</v>
      </c>
      <c r="D17" s="4">
        <f t="shared" ref="D17:D21" si="35">C17*1.2</f>
        <v>0</v>
      </c>
      <c r="E17" s="5">
        <f t="shared" ref="E17:E21" si="36">R17</f>
        <v>0</v>
      </c>
      <c r="F17" s="4" t="e">
        <f t="shared" ref="F17" si="37">ROUND((E17/B17),0)</f>
        <v>#DIV/0!</v>
      </c>
      <c r="G17" s="4" t="e">
        <f t="shared" ref="G17" si="38">ROUND((E17/C17),0)</f>
        <v>#DIV/0!</v>
      </c>
      <c r="H17" s="4" t="e">
        <f t="shared" ref="H17" si="39">ROUND((E17/D17),0)</f>
        <v>#DIV/0!</v>
      </c>
      <c r="I17" s="4">
        <f t="shared" ref="I17" si="40">T17</f>
        <v>0</v>
      </c>
      <c r="J17" s="4">
        <f t="shared" ref="J17" si="41">U17</f>
        <v>0</v>
      </c>
      <c r="O17">
        <v>0</v>
      </c>
      <c r="P17">
        <f t="shared" ref="P17" si="42">O17/1.2</f>
        <v>0</v>
      </c>
      <c r="Q17">
        <f t="shared" ref="Q17" si="43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4" t="e">
        <f t="shared" ref="F18:F21" si="44">ROUND((E18/B18),0)</f>
        <v>#DIV/0!</v>
      </c>
      <c r="G18" s="4" t="e">
        <f t="shared" ref="G18:G21" si="45">ROUND((E18/C18),0)</f>
        <v>#DIV/0!</v>
      </c>
      <c r="H18" s="4" t="e">
        <f t="shared" ref="H18:H21" si="46">ROUND((E18/D18),0)</f>
        <v>#DIV/0!</v>
      </c>
      <c r="I18" s="4">
        <f t="shared" ref="I18:J21" si="47">T18</f>
        <v>0</v>
      </c>
      <c r="J18" s="4">
        <f t="shared" si="47"/>
        <v>0</v>
      </c>
      <c r="O18">
        <v>0</v>
      </c>
      <c r="P18">
        <f t="shared" ref="P18" si="48">O18/1.2</f>
        <v>0</v>
      </c>
      <c r="Q18">
        <f t="shared" ref="Q18:Q21" si="49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4" t="e">
        <f t="shared" si="44"/>
        <v>#DIV/0!</v>
      </c>
      <c r="G19" s="4" t="e">
        <f t="shared" si="45"/>
        <v>#DIV/0!</v>
      </c>
      <c r="H19" s="4" t="e">
        <f t="shared" si="46"/>
        <v>#DIV/0!</v>
      </c>
      <c r="I19" s="4">
        <f t="shared" si="47"/>
        <v>0</v>
      </c>
      <c r="J19" s="4">
        <f t="shared" si="47"/>
        <v>0</v>
      </c>
      <c r="O19">
        <v>0</v>
      </c>
      <c r="P19">
        <f>O19/1.2</f>
        <v>0</v>
      </c>
      <c r="Q19">
        <f t="shared" si="4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50">Q20</f>
        <v>0</v>
      </c>
      <c r="C20" s="4">
        <f t="shared" ref="C20" si="51">B20*1.2</f>
        <v>0</v>
      </c>
      <c r="D20" s="4">
        <f t="shared" ref="D20" si="52">C20*1.2</f>
        <v>0</v>
      </c>
      <c r="E20" s="5">
        <f t="shared" ref="E20" si="53">R20</f>
        <v>0</v>
      </c>
      <c r="F20" s="4" t="e">
        <f t="shared" ref="F20" si="54">ROUND((E20/B20),0)</f>
        <v>#DIV/0!</v>
      </c>
      <c r="G20" s="4" t="e">
        <f t="shared" ref="G20" si="55">ROUND((E20/C20),0)</f>
        <v>#DIV/0!</v>
      </c>
      <c r="H20" s="4" t="e">
        <f t="shared" ref="H20" si="56">ROUND((E20/D20),0)</f>
        <v>#DIV/0!</v>
      </c>
      <c r="I20" s="4">
        <f t="shared" ref="I20" si="57">T20</f>
        <v>0</v>
      </c>
      <c r="J20" s="4">
        <f t="shared" ref="J20" si="58">U20</f>
        <v>0</v>
      </c>
      <c r="O20">
        <v>0</v>
      </c>
      <c r="P20">
        <f t="shared" ref="P20" si="59">O20/1.2</f>
        <v>0</v>
      </c>
      <c r="Q20">
        <f t="shared" ref="Q20" si="60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4" t="e">
        <f t="shared" si="44"/>
        <v>#DIV/0!</v>
      </c>
      <c r="G21" s="4" t="e">
        <f t="shared" si="45"/>
        <v>#DIV/0!</v>
      </c>
      <c r="H21" s="4" t="e">
        <f t="shared" si="46"/>
        <v>#DIV/0!</v>
      </c>
      <c r="I21" s="4">
        <f t="shared" si="47"/>
        <v>0</v>
      </c>
      <c r="J21" s="4">
        <f t="shared" si="47"/>
        <v>0</v>
      </c>
      <c r="O21">
        <v>0</v>
      </c>
      <c r="P21">
        <f>O21/1.2</f>
        <v>0</v>
      </c>
      <c r="Q21">
        <f t="shared" si="49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G23" s="9" t="s">
        <v>86</v>
      </c>
    </row>
    <row r="24" spans="1:19" s="9" customFormat="1" x14ac:dyDescent="0.25">
      <c r="F24" s="61"/>
      <c r="I24" s="9" t="s">
        <v>83</v>
      </c>
    </row>
    <row r="25" spans="1:19" s="9" customFormat="1" x14ac:dyDescent="0.25">
      <c r="F25" s="62"/>
      <c r="I25" s="9">
        <v>52.31</v>
      </c>
    </row>
    <row r="26" spans="1:19" s="9" customFormat="1" x14ac:dyDescent="0.25">
      <c r="F26" s="62"/>
      <c r="I26" s="9">
        <v>20.85</v>
      </c>
    </row>
    <row r="27" spans="1:19" s="9" customFormat="1" x14ac:dyDescent="0.25">
      <c r="F27" s="62" t="s">
        <v>84</v>
      </c>
      <c r="G27" s="9">
        <v>1050</v>
      </c>
      <c r="I27" s="9">
        <v>212.96</v>
      </c>
    </row>
    <row r="28" spans="1:19" s="9" customFormat="1" x14ac:dyDescent="0.25">
      <c r="C28" s="60" t="s">
        <v>72</v>
      </c>
      <c r="D28" s="60"/>
      <c r="F28" s="45" t="s">
        <v>80</v>
      </c>
      <c r="G28" s="45">
        <v>1835</v>
      </c>
      <c r="H28" s="9">
        <f>G28/G27</f>
        <v>1.7476190476190476</v>
      </c>
      <c r="I28" s="9">
        <v>32.82</v>
      </c>
    </row>
    <row r="29" spans="1:19" s="9" customFormat="1" x14ac:dyDescent="0.25">
      <c r="C29" s="60" t="s">
        <v>1</v>
      </c>
      <c r="D29" s="60"/>
      <c r="F29" s="45" t="s">
        <v>82</v>
      </c>
      <c r="G29" s="45">
        <v>4800</v>
      </c>
      <c r="I29" s="9">
        <v>169.92</v>
      </c>
    </row>
    <row r="30" spans="1:19" s="9" customFormat="1" x14ac:dyDescent="0.25">
      <c r="F30" s="45"/>
      <c r="G30" s="45">
        <f>G29*G28</f>
        <v>8808000</v>
      </c>
      <c r="H30" s="9" t="s">
        <v>87</v>
      </c>
      <c r="I30" s="9">
        <f>13.3+3.14</f>
        <v>16.440000000000001</v>
      </c>
    </row>
    <row r="31" spans="1:19" s="9" customFormat="1" x14ac:dyDescent="0.25">
      <c r="C31" s="63"/>
      <c r="D31" s="63"/>
      <c r="F31" s="63"/>
      <c r="G31" s="63"/>
      <c r="I31" s="9">
        <v>26.18</v>
      </c>
    </row>
    <row r="32" spans="1:19" s="9" customFormat="1" x14ac:dyDescent="0.25">
      <c r="C32" s="63"/>
      <c r="D32" s="63"/>
      <c r="F32" s="63"/>
      <c r="G32" s="63"/>
      <c r="I32" s="9">
        <v>108.91</v>
      </c>
    </row>
    <row r="33" spans="3:9" s="9" customFormat="1" x14ac:dyDescent="0.25">
      <c r="C33" s="63"/>
      <c r="D33" s="63"/>
      <c r="F33" s="63"/>
      <c r="G33" s="63"/>
      <c r="I33" s="9">
        <v>141.27000000000001</v>
      </c>
    </row>
    <row r="34" spans="3:9" s="9" customFormat="1" x14ac:dyDescent="0.25">
      <c r="C34" s="63"/>
      <c r="D34" s="63"/>
      <c r="I34" s="9">
        <v>32.880000000000003</v>
      </c>
    </row>
    <row r="35" spans="3:9" s="9" customFormat="1" x14ac:dyDescent="0.25">
      <c r="C35" s="63"/>
      <c r="D35" s="63"/>
      <c r="I35" s="9">
        <v>44.41</v>
      </c>
    </row>
    <row r="36" spans="3:9" s="9" customFormat="1" x14ac:dyDescent="0.25">
      <c r="C36" s="66"/>
      <c r="D36" s="66"/>
      <c r="I36" s="9">
        <v>130.03</v>
      </c>
    </row>
    <row r="37" spans="3:9" s="9" customFormat="1" x14ac:dyDescent="0.25">
      <c r="I37" s="9">
        <v>32.979999999999997</v>
      </c>
    </row>
    <row r="38" spans="3:9" s="9" customFormat="1" x14ac:dyDescent="0.25">
      <c r="I38" s="9">
        <f>SUM(I25:I37)</f>
        <v>1021.9599999999999</v>
      </c>
    </row>
    <row r="39" spans="3:9" s="9" customFormat="1" x14ac:dyDescent="0.25"/>
    <row r="40" spans="3:9" s="9" customFormat="1" x14ac:dyDescent="0.25"/>
    <row r="41" spans="3:9" s="9" customFormat="1" x14ac:dyDescent="0.25"/>
    <row r="42" spans="3:9" x14ac:dyDescent="0.25">
      <c r="I42" s="9"/>
    </row>
    <row r="43" spans="3:9" x14ac:dyDescent="0.25">
      <c r="I43" s="9"/>
    </row>
    <row r="44" spans="3:9" x14ac:dyDescent="0.25">
      <c r="I44" s="5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B3" sqref="B3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Q14" sqref="Q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C17" sqref="C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2025-02-19T09:00:06Z</dcterms:modified>
</cp:coreProperties>
</file>