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B\Opera House\Vaibhav Gems\Flat No. 601\"/>
    </mc:Choice>
  </mc:AlternateContent>
  <xr:revisionPtr revIDLastSave="0" documentId="13_ncr:1_{DD234267-38BB-45B8-8F28-8A7B82FD2687}" xr6:coauthVersionLast="36" xr6:coauthVersionMax="47" xr10:uidLastSave="{00000000-0000-0000-0000-000000000000}"/>
  <bookViews>
    <workbookView xWindow="0" yWindow="0" windowWidth="28800" windowHeight="12105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</workbook>
</file>

<file path=xl/calcChain.xml><?xml version="1.0" encoding="utf-8"?>
<calcChain xmlns="http://schemas.openxmlformats.org/spreadsheetml/2006/main">
  <c r="R30" i="4" l="1"/>
  <c r="Q31" i="4"/>
  <c r="U9" i="4" l="1"/>
  <c r="U8" i="4"/>
  <c r="U7" i="4"/>
  <c r="U6" i="4"/>
  <c r="U5" i="4"/>
  <c r="U4" i="4"/>
  <c r="U3" i="4"/>
  <c r="U2" i="4"/>
  <c r="S7" i="4"/>
  <c r="S6" i="4"/>
  <c r="S5" i="4"/>
  <c r="S4" i="4"/>
  <c r="S3" i="4"/>
  <c r="S2" i="4" l="1"/>
  <c r="G31" i="4" l="1"/>
  <c r="H31" i="4" s="1"/>
  <c r="H28" i="4"/>
  <c r="H29" i="4"/>
  <c r="Q6" i="4"/>
  <c r="P6" i="4"/>
  <c r="P5" i="4"/>
  <c r="Q5" i="4" s="1"/>
  <c r="P4" i="4"/>
  <c r="Q4" i="4" s="1"/>
  <c r="P3" i="4"/>
  <c r="Q3" i="4" s="1"/>
  <c r="P2" i="4"/>
  <c r="Q2" i="4" s="1"/>
  <c r="I44" i="4"/>
  <c r="P7" i="4" l="1"/>
  <c r="Q7" i="4" s="1"/>
  <c r="J7" i="4"/>
  <c r="I7" i="4"/>
  <c r="J6" i="4"/>
  <c r="I6" i="4"/>
  <c r="J5" i="4"/>
  <c r="I5" i="4"/>
  <c r="J4" i="4"/>
  <c r="I4" i="4"/>
  <c r="J3" i="4"/>
  <c r="I3" i="4"/>
  <c r="J2" i="4"/>
  <c r="I2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<sst xmlns="http://schemas.openxmlformats.org/spreadsheetml/2006/main" count="129" uniqueCount="90">
  <si>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</si>
  <si>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</si>
  <si>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</si>
  <si>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</si>
  <si>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</si>
  <si>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</si>
  <si>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</si>
  <si>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</si>
  <si>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</si>
  <si>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</si>
  <si>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</si>
  <si>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</si>
  <si>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</si>
  <si>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</si>
  <si>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</si>
  <si>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</si>
  <si>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</si>
  <si>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</si>
  <si>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</si>
  <si>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</si>
  <si>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</si>
  <si>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</si>
  <si>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</si>
  <si>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</si>
  <si>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</si>
  <si>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</si>
  <si>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</si>
  <si>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</si>
  <si>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</si>
  <si>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</si>
  <si>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</si>
  <si>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</si>
  <si>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</si>
  <si>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</si>
  <si>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</si>
  <si>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</si>
  <si>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</si>
  <si>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</si>
  <si>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</si>
  <si>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</si>
  <si>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</si>
  <si>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</si>
  <si>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</si>
  <si>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</si>
  <si>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</si>
  <si>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</si>
  <si>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</si>
  <si>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</si>
  <si>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</si>
  <si>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</si>
  <si>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</si>
  <si>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</si>
  <si>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</si>
  <si>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</si>
  <si>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</si>
  <si>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</si>
  <si>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</si>
  <si>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</si>
  <si>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</si>
  <si>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</si>
  <si>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</si>
  <si>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</si>
  <si>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</si>
  <si>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</si>
  <si>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</si>
  <si>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</si>
  <si>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</si>
  <si>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</si>
  <si>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</si>
  <si>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</si>
  <si>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</si>
  <si>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FMV</t>
  </si>
  <si>
    <t xml:space="preserve">Agreement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</si>
  <si>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</si>
  <si>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</si>
  <si>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</si>
  <si>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</si>
  <si>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</si>
  <si>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</si>
  <si>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</si>
  <si>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sbua</t>
  </si>
  <si>
    <t>bua</t>
  </si>
  <si>
    <t>mca</t>
  </si>
  <si>
    <t>ca</t>
  </si>
  <si>
    <t>2.5 cr</t>
  </si>
  <si>
    <t>2 cr</t>
  </si>
  <si>
    <t>yoc - 2012-13</t>
  </si>
  <si>
    <t>site info</t>
  </si>
  <si>
    <t>BOB\Opera House\Vaibhav Gems\Flat No. 601</t>
  </si>
  <si>
    <t>Residential Flat No. 601, 6th Floor, Wing - A, Western Residency, Plot No. 20, Village - Vesu, State - Maharashtra,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</si>
</sst>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43" fontId="2" fillId="0" borderId="0" xfId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182191</xdr:colOff>
      <xdr:row>48</xdr:row>
      <xdr:rowOff>182186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C46EF5-9A06-42DF-9F0F-5CD7C8143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716591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15</xdr:col>
      <xdr:colOff>334607</xdr:colOff>
      <xdr:row>45</xdr:row>
      <xdr:rowOff>86933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7F3F17-1CA1-44F7-BBAD-D1DEE8D1D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0"/>
          <a:ext cx="8830907" cy="8659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96454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4EC8D-1491-48CB-B63A-D19C666C2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30854" cy="8621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15</xdr:col>
      <xdr:colOff>591739</xdr:colOff>
      <xdr:row>63</xdr:row>
      <xdr:rowOff>86940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F34E47-AEAE-49F7-A648-CA98F7D85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048000"/>
          <a:ext cx="8516539" cy="8707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201244</xdr:colOff>
      <xdr:row>44</xdr:row>
      <xdr:rowOff>86854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11AF6F-B582-44FC-BCBC-8B86B4744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8735644" cy="8087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73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79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74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75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76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77</v>
      </c>
      <c r="C8" s="45">
        <f>C7*D13%</f>
        <v>282562.80799999996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78</v>
      </c>
      <c r="C9" s="50">
        <f>C6+C8</f>
        <v>311962.80799999996</v>
      </c>
      <c r="D9" s="51" t="s">
        <v>62</v>
      </c>
      <c r="E9" s="52">
        <f>C9/10.764</f>
        <v>28982.052025269415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2013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12</v>
      </c>
      <c r="D13" s="58">
        <f>D12-C13</f>
        <v>88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7"/>
      <c r="L1" s="67"/>
      <c r="M1" s="67"/>
      <c r="N1" s="67"/>
      <c r="O1" s="67"/>
      <c r="P1" s="67"/>
      <c r="Q1" s="67"/>
      <c r="R1" s="67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opLeftCell="A10" zoomScale="130" zoomScaleNormal="130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5500</v>
      </c>
      <c r="C3" s="19"/>
      <c r="D3" s="6"/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3000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12</v>
      </c>
      <c r="C7" s="20">
        <v>2025</v>
      </c>
    </row>
    <row r="8" spans="1:4" x14ac:dyDescent="0.25">
      <c r="A8" s="13" t="s">
        <v>18</v>
      </c>
      <c r="B8" s="20">
        <f>B9-B7</f>
        <v>48</v>
      </c>
      <c r="C8" s="20">
        <v>2013</v>
      </c>
      <c r="D8" t="s">
        <v>87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18</v>
      </c>
      <c r="C10" s="20"/>
    </row>
    <row r="11" spans="1:4" x14ac:dyDescent="0.25">
      <c r="A11" s="13"/>
      <c r="B11" s="21">
        <f>B10%</f>
        <v>0.18</v>
      </c>
      <c r="C11" s="21"/>
    </row>
    <row r="12" spans="1:4" x14ac:dyDescent="0.25">
      <c r="A12" s="13" t="s">
        <v>21</v>
      </c>
      <c r="B12" s="16">
        <f>B6*B11</f>
        <v>450</v>
      </c>
      <c r="C12" s="19"/>
    </row>
    <row r="13" spans="1:4" x14ac:dyDescent="0.25">
      <c r="A13" s="13" t="s">
        <v>22</v>
      </c>
      <c r="B13" s="16">
        <f>B6-B12</f>
        <v>2050</v>
      </c>
      <c r="C13" s="19"/>
    </row>
    <row r="14" spans="1:4" x14ac:dyDescent="0.25">
      <c r="A14" s="13" t="s">
        <v>15</v>
      </c>
      <c r="B14" s="16">
        <f>B5</f>
        <v>3000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5050</v>
      </c>
      <c r="C16" s="19"/>
    </row>
    <row r="17" spans="1:4" x14ac:dyDescent="0.25">
      <c r="B17" s="20"/>
      <c r="C17" s="20"/>
    </row>
    <row r="18" spans="1:4" x14ac:dyDescent="0.25">
      <c r="A18" s="64" t="s">
        <v>80</v>
      </c>
      <c r="B18" s="23">
        <v>3583</v>
      </c>
      <c r="C18" s="20"/>
    </row>
    <row r="19" spans="1:4" x14ac:dyDescent="0.25">
      <c r="A19" s="13" t="s">
        <v>71</v>
      </c>
      <c r="B19" s="24">
        <f>B18*B16</f>
        <v>18094150</v>
      </c>
      <c r="C19" s="65"/>
      <c r="D19" s="58"/>
    </row>
    <row r="20" spans="1:4" x14ac:dyDescent="0.25">
      <c r="A20" s="13" t="s">
        <v>24</v>
      </c>
      <c r="B20" s="25">
        <f>B19*90%</f>
        <v>16284735</v>
      </c>
      <c r="C20" s="24"/>
      <c r="D20" s="58"/>
    </row>
    <row r="21" spans="1:4" x14ac:dyDescent="0.25">
      <c r="A21" s="13" t="s">
        <v>25</v>
      </c>
      <c r="B21" s="25">
        <f>B19*80%</f>
        <v>14475320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8957500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37696.145833333336</v>
      </c>
      <c r="C25" s="25"/>
      <c r="D25" s="25"/>
    </row>
    <row r="26" spans="1:4" x14ac:dyDescent="0.25">
      <c r="B26" s="25"/>
      <c r="C26" s="25"/>
    </row>
    <row r="27" spans="1:4" x14ac:dyDescent="0.25">
      <c r="A27" s="6" t="s">
        <v>88</v>
      </c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topLeftCell="A4" workbookViewId="0">
      <selection activeCell="J30" sqref="J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8" width="14.28515625" bestFit="1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6.140625" customWidth="1"/>
    <col min="18" max="18" width="13.85546875" bestFit="1" customWidth="1"/>
    <col min="19" max="19" width="13.85546875" customWidth="1"/>
    <col min="20" max="20" width="6" customWidth="1"/>
    <col min="21" max="21" width="11.57031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1" x14ac:dyDescent="0.25">
      <c r="A2" s="4">
        <v>1</v>
      </c>
      <c r="B2" s="4">
        <f t="shared" ref="B2:B16" si="0">Q2</f>
        <v>3125</v>
      </c>
      <c r="C2" s="4">
        <f t="shared" ref="C2:C16" si="1">B2*1.2</f>
        <v>3750</v>
      </c>
      <c r="D2" s="4">
        <f t="shared" ref="D2:D16" si="2">C2*1.2</f>
        <v>4500</v>
      </c>
      <c r="E2" s="5">
        <f t="shared" ref="E2:E16" si="3">R2</f>
        <v>26000000</v>
      </c>
      <c r="F2" s="4">
        <f t="shared" ref="F2:F7" si="4">ROUND((E2/B2),0)</f>
        <v>8320</v>
      </c>
      <c r="G2" s="4">
        <f t="shared" ref="G2:G7" si="5">ROUND((E2/C2),0)</f>
        <v>6933</v>
      </c>
      <c r="H2" s="4">
        <f t="shared" ref="H2:H7" si="6">ROUND((E2/D2),0)</f>
        <v>5778</v>
      </c>
      <c r="I2" s="4">
        <f t="shared" ref="I2:I7" si="7">T2</f>
        <v>0</v>
      </c>
      <c r="J2" s="4">
        <f t="shared" ref="J2:J7" si="8">U2</f>
        <v>4425.5319148936169</v>
      </c>
      <c r="O2">
        <v>4500</v>
      </c>
      <c r="P2">
        <f t="shared" ref="P2:P6" si="9">O2/1.2</f>
        <v>3750</v>
      </c>
      <c r="Q2">
        <f t="shared" ref="Q2:Q6" si="10">P2/1.2</f>
        <v>3125</v>
      </c>
      <c r="R2" s="2">
        <v>26000000</v>
      </c>
      <c r="S2" s="2">
        <f>Q2*1.88</f>
        <v>5875</v>
      </c>
      <c r="U2">
        <f>R2/S2</f>
        <v>4425.5319148936169</v>
      </c>
    </row>
    <row r="3" spans="1:21" x14ac:dyDescent="0.25">
      <c r="A3" s="4">
        <v>2</v>
      </c>
      <c r="B3" s="4">
        <f t="shared" si="0"/>
        <v>6250</v>
      </c>
      <c r="C3" s="4">
        <f t="shared" si="1"/>
        <v>7500</v>
      </c>
      <c r="D3" s="4">
        <f t="shared" si="2"/>
        <v>9000</v>
      </c>
      <c r="E3" s="5">
        <f t="shared" si="3"/>
        <v>76500000</v>
      </c>
      <c r="F3" s="4">
        <f t="shared" si="4"/>
        <v>12240</v>
      </c>
      <c r="G3" s="4">
        <f t="shared" si="5"/>
        <v>10200</v>
      </c>
      <c r="H3" s="4">
        <f t="shared" si="6"/>
        <v>8500</v>
      </c>
      <c r="I3" s="4">
        <f t="shared" si="7"/>
        <v>0</v>
      </c>
      <c r="J3" s="4">
        <f t="shared" si="8"/>
        <v>6510.6382978723404</v>
      </c>
      <c r="O3">
        <v>9000</v>
      </c>
      <c r="P3">
        <f t="shared" si="9"/>
        <v>7500</v>
      </c>
      <c r="Q3">
        <f t="shared" si="10"/>
        <v>6250</v>
      </c>
      <c r="R3" s="2">
        <v>76500000</v>
      </c>
      <c r="S3" s="2">
        <f t="shared" ref="S3:S7" si="11">Q3*1.88</f>
        <v>11750</v>
      </c>
      <c r="U3">
        <f t="shared" ref="U3:U9" si="12">R3/S3</f>
        <v>6510.6382978723404</v>
      </c>
    </row>
    <row r="4" spans="1:21" x14ac:dyDescent="0.25">
      <c r="A4" s="4">
        <v>3</v>
      </c>
      <c r="B4" s="4">
        <f t="shared" si="0"/>
        <v>3593.75</v>
      </c>
      <c r="C4" s="4">
        <f t="shared" si="1"/>
        <v>4312.5</v>
      </c>
      <c r="D4" s="4">
        <f t="shared" si="2"/>
        <v>5175</v>
      </c>
      <c r="E4" s="5">
        <f t="shared" si="3"/>
        <v>43900000</v>
      </c>
      <c r="F4" s="4">
        <f t="shared" si="4"/>
        <v>12216</v>
      </c>
      <c r="G4" s="4">
        <f t="shared" si="5"/>
        <v>10180</v>
      </c>
      <c r="H4" s="4">
        <f t="shared" si="6"/>
        <v>8483</v>
      </c>
      <c r="I4" s="4">
        <f t="shared" si="7"/>
        <v>0</v>
      </c>
      <c r="J4" s="4">
        <f t="shared" si="8"/>
        <v>6497.6873265494914</v>
      </c>
      <c r="O4">
        <v>5175</v>
      </c>
      <c r="P4">
        <f t="shared" si="9"/>
        <v>4312.5</v>
      </c>
      <c r="Q4">
        <f t="shared" si="10"/>
        <v>3593.75</v>
      </c>
      <c r="R4" s="2">
        <v>43900000</v>
      </c>
      <c r="S4" s="2">
        <f t="shared" si="11"/>
        <v>6756.25</v>
      </c>
      <c r="U4">
        <f t="shared" si="12"/>
        <v>6497.6873265494914</v>
      </c>
    </row>
    <row r="5" spans="1:21" x14ac:dyDescent="0.25">
      <c r="A5" s="4">
        <v>4</v>
      </c>
      <c r="B5" s="4">
        <f t="shared" si="0"/>
        <v>1689.5833333333335</v>
      </c>
      <c r="C5" s="4">
        <f t="shared" si="1"/>
        <v>2027.5</v>
      </c>
      <c r="D5" s="4">
        <f t="shared" si="2"/>
        <v>2433</v>
      </c>
      <c r="E5" s="5">
        <f t="shared" si="3"/>
        <v>14800000</v>
      </c>
      <c r="F5" s="4">
        <f t="shared" si="4"/>
        <v>8760</v>
      </c>
      <c r="G5" s="4">
        <f t="shared" si="5"/>
        <v>7300</v>
      </c>
      <c r="H5" s="4">
        <f t="shared" si="6"/>
        <v>6083</v>
      </c>
      <c r="I5" s="4">
        <f t="shared" si="7"/>
        <v>0</v>
      </c>
      <c r="J5" s="4">
        <f t="shared" si="8"/>
        <v>4659.3383529658677</v>
      </c>
      <c r="O5">
        <v>2433</v>
      </c>
      <c r="P5">
        <f t="shared" si="9"/>
        <v>2027.5</v>
      </c>
      <c r="Q5">
        <f t="shared" si="10"/>
        <v>1689.5833333333335</v>
      </c>
      <c r="R5" s="2">
        <v>14800000</v>
      </c>
      <c r="S5" s="2">
        <f t="shared" si="11"/>
        <v>3176.416666666667</v>
      </c>
      <c r="U5">
        <f t="shared" si="12"/>
        <v>4659.3383529658677</v>
      </c>
    </row>
    <row r="6" spans="1:21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 t="e">
        <f t="shared" si="8"/>
        <v>#DIV/0!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>
        <f t="shared" si="11"/>
        <v>0</v>
      </c>
      <c r="U6" t="e">
        <f t="shared" si="12"/>
        <v>#DIV/0!</v>
      </c>
    </row>
    <row r="7" spans="1:21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 t="e">
        <f t="shared" si="8"/>
        <v>#DIV/0!</v>
      </c>
      <c r="O7">
        <v>0</v>
      </c>
      <c r="P7">
        <f t="shared" ref="P7" si="13">O7/1.2</f>
        <v>0</v>
      </c>
      <c r="Q7">
        <f t="shared" ref="Q7" si="14">P7/1.2</f>
        <v>0</v>
      </c>
      <c r="R7" s="2">
        <v>0</v>
      </c>
      <c r="S7" s="2">
        <f t="shared" si="11"/>
        <v>0</v>
      </c>
      <c r="U7" t="e">
        <f t="shared" si="12"/>
        <v>#DIV/0!</v>
      </c>
    </row>
    <row r="8" spans="1:21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5">ROUND((E8/B8),0)</f>
        <v>#DIV/0!</v>
      </c>
      <c r="G8" s="4" t="e">
        <f t="shared" ref="G8:G15" si="16">ROUND((E8/C8),0)</f>
        <v>#DIV/0!</v>
      </c>
      <c r="H8" s="4" t="e">
        <f t="shared" ref="H8:H15" si="17">ROUND((E8/D8),0)</f>
        <v>#DIV/0!</v>
      </c>
      <c r="I8" s="4">
        <f t="shared" ref="I8:I15" si="18">T8</f>
        <v>0</v>
      </c>
      <c r="J8" s="4" t="e">
        <f t="shared" ref="J8:J15" si="19">U8</f>
        <v>#DIV/0!</v>
      </c>
      <c r="O8">
        <v>0</v>
      </c>
      <c r="P8">
        <f t="shared" ref="P8:P10" si="20">O8/1.2</f>
        <v>0</v>
      </c>
      <c r="Q8">
        <f t="shared" ref="Q8:Q10" si="21">P8/1.2</f>
        <v>0</v>
      </c>
      <c r="R8" s="2">
        <v>0</v>
      </c>
      <c r="S8" s="2"/>
      <c r="U8" t="e">
        <f t="shared" si="12"/>
        <v>#DIV/0!</v>
      </c>
    </row>
    <row r="9" spans="1:21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5"/>
        <v>#DIV/0!</v>
      </c>
      <c r="G9" s="4" t="e">
        <f t="shared" si="16"/>
        <v>#DIV/0!</v>
      </c>
      <c r="H9" s="4" t="e">
        <f t="shared" si="17"/>
        <v>#DIV/0!</v>
      </c>
      <c r="I9" s="4">
        <f t="shared" si="18"/>
        <v>0</v>
      </c>
      <c r="J9" s="4" t="e">
        <f t="shared" si="19"/>
        <v>#DIV/0!</v>
      </c>
      <c r="O9">
        <v>0</v>
      </c>
      <c r="P9">
        <f t="shared" si="20"/>
        <v>0</v>
      </c>
      <c r="Q9">
        <f t="shared" si="21"/>
        <v>0</v>
      </c>
      <c r="R9" s="2">
        <v>0</v>
      </c>
      <c r="S9" s="2"/>
      <c r="U9" t="e">
        <f t="shared" si="12"/>
        <v>#DIV/0!</v>
      </c>
    </row>
    <row r="10" spans="1:21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5"/>
        <v>#DIV/0!</v>
      </c>
      <c r="G10" s="4" t="e">
        <f t="shared" si="16"/>
        <v>#DIV/0!</v>
      </c>
      <c r="H10" s="4" t="e">
        <f t="shared" si="17"/>
        <v>#DIV/0!</v>
      </c>
      <c r="I10" s="4">
        <f t="shared" si="18"/>
        <v>0</v>
      </c>
      <c r="J10" s="4">
        <f t="shared" si="19"/>
        <v>0</v>
      </c>
      <c r="O10">
        <v>0</v>
      </c>
      <c r="P10">
        <f t="shared" si="20"/>
        <v>0</v>
      </c>
      <c r="Q10">
        <f t="shared" si="21"/>
        <v>0</v>
      </c>
      <c r="R10" s="2">
        <v>0</v>
      </c>
      <c r="S10" s="2"/>
    </row>
    <row r="11" spans="1:21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5"/>
        <v>#DIV/0!</v>
      </c>
      <c r="G11" s="4" t="e">
        <f t="shared" si="16"/>
        <v>#DIV/0!</v>
      </c>
      <c r="H11" s="4" t="e">
        <f t="shared" si="17"/>
        <v>#DIV/0!</v>
      </c>
      <c r="I11" s="4">
        <f t="shared" si="18"/>
        <v>0</v>
      </c>
      <c r="J11" s="4">
        <f t="shared" si="19"/>
        <v>0</v>
      </c>
      <c r="O11">
        <v>0</v>
      </c>
      <c r="P11">
        <f t="shared" ref="P11:P15" si="22">O11/1.2</f>
        <v>0</v>
      </c>
      <c r="Q11">
        <f t="shared" ref="Q11:Q15" si="23">P11/1.2</f>
        <v>0</v>
      </c>
      <c r="R11" s="2">
        <v>0</v>
      </c>
      <c r="S11" s="2"/>
    </row>
    <row r="12" spans="1:21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5"/>
        <v>#DIV/0!</v>
      </c>
      <c r="G12" s="4" t="e">
        <f t="shared" si="16"/>
        <v>#DIV/0!</v>
      </c>
      <c r="H12" s="4" t="e">
        <f t="shared" si="17"/>
        <v>#DIV/0!</v>
      </c>
      <c r="I12" s="4">
        <f t="shared" si="18"/>
        <v>0</v>
      </c>
      <c r="J12" s="4">
        <f t="shared" si="19"/>
        <v>0</v>
      </c>
      <c r="O12">
        <v>0</v>
      </c>
      <c r="P12">
        <f t="shared" si="22"/>
        <v>0</v>
      </c>
      <c r="Q12">
        <f t="shared" si="23"/>
        <v>0</v>
      </c>
      <c r="R12" s="2">
        <v>0</v>
      </c>
      <c r="S12" s="2"/>
    </row>
    <row r="13" spans="1:21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5"/>
        <v>#DIV/0!</v>
      </c>
      <c r="G13" s="4" t="e">
        <f t="shared" si="16"/>
        <v>#DIV/0!</v>
      </c>
      <c r="H13" s="4" t="e">
        <f t="shared" si="17"/>
        <v>#DIV/0!</v>
      </c>
      <c r="I13" s="4">
        <f t="shared" si="18"/>
        <v>0</v>
      </c>
      <c r="J13" s="4">
        <f t="shared" si="19"/>
        <v>0</v>
      </c>
      <c r="O13">
        <v>0</v>
      </c>
      <c r="P13">
        <f t="shared" si="22"/>
        <v>0</v>
      </c>
      <c r="Q13">
        <f t="shared" si="23"/>
        <v>0</v>
      </c>
      <c r="R13" s="2">
        <v>0</v>
      </c>
      <c r="S13" s="2"/>
    </row>
    <row r="14" spans="1:21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5"/>
        <v>#DIV/0!</v>
      </c>
      <c r="G14" s="4" t="e">
        <f t="shared" si="16"/>
        <v>#DIV/0!</v>
      </c>
      <c r="H14" s="4" t="e">
        <f t="shared" si="17"/>
        <v>#DIV/0!</v>
      </c>
      <c r="I14" s="4">
        <f t="shared" si="18"/>
        <v>0</v>
      </c>
      <c r="J14" s="4">
        <f t="shared" si="19"/>
        <v>0</v>
      </c>
      <c r="O14">
        <v>0</v>
      </c>
      <c r="P14">
        <f t="shared" si="22"/>
        <v>0</v>
      </c>
      <c r="Q14">
        <f t="shared" si="23"/>
        <v>0</v>
      </c>
      <c r="R14" s="2">
        <v>0</v>
      </c>
      <c r="S14" s="2"/>
    </row>
    <row r="15" spans="1:21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>
        <f t="shared" si="18"/>
        <v>0</v>
      </c>
      <c r="J15" s="4">
        <f t="shared" si="1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21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4">ROUND((E16/B16),0)</f>
        <v>#DIV/0!</v>
      </c>
      <c r="G16" s="4" t="e">
        <f t="shared" ref="G16" si="25">ROUND((E16/C16),0)</f>
        <v>#DIV/0!</v>
      </c>
      <c r="H16" s="4" t="e">
        <f t="shared" ref="H16" si="26">ROUND((E16/D16),0)</f>
        <v>#DIV/0!</v>
      </c>
      <c r="I16" s="4">
        <f t="shared" ref="I16" si="27">T16</f>
        <v>0</v>
      </c>
      <c r="J16" s="4">
        <f t="shared" ref="J16" si="28">U16</f>
        <v>0</v>
      </c>
      <c r="O16">
        <v>0</v>
      </c>
      <c r="P16">
        <f t="shared" ref="P16" si="29">O16/1.2</f>
        <v>0</v>
      </c>
      <c r="Q16">
        <f t="shared" ref="Q16" si="3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31">Q17</f>
        <v>0</v>
      </c>
      <c r="C17" s="4">
        <f t="shared" ref="C17:C21" si="32">B17*1.2</f>
        <v>0</v>
      </c>
      <c r="D17" s="4">
        <f t="shared" ref="D17:D21" si="33">C17*1.2</f>
        <v>0</v>
      </c>
      <c r="E17" s="5">
        <f t="shared" ref="E17:E21" si="34">R17</f>
        <v>0</v>
      </c>
      <c r="F17" s="4" t="e">
        <f t="shared" ref="F17" si="35">ROUND((E17/B17),0)</f>
        <v>#DIV/0!</v>
      </c>
      <c r="G17" s="4" t="e">
        <f t="shared" ref="G17" si="36">ROUND((E17/C17),0)</f>
        <v>#DIV/0!</v>
      </c>
      <c r="H17" s="4" t="e">
        <f t="shared" ref="H17" si="37">ROUND((E17/D17),0)</f>
        <v>#DIV/0!</v>
      </c>
      <c r="I17" s="4">
        <f t="shared" ref="I17" si="38">T17</f>
        <v>0</v>
      </c>
      <c r="J17" s="4">
        <f t="shared" ref="J17" si="39">U17</f>
        <v>0</v>
      </c>
      <c r="O17">
        <v>0</v>
      </c>
      <c r="P17">
        <f t="shared" ref="P17" si="40">O17/1.2</f>
        <v>0</v>
      </c>
      <c r="Q17">
        <f t="shared" ref="Q17" si="4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31"/>
        <v>0</v>
      </c>
      <c r="C18" s="4">
        <f t="shared" si="32"/>
        <v>0</v>
      </c>
      <c r="D18" s="4">
        <f t="shared" si="33"/>
        <v>0</v>
      </c>
      <c r="E18" s="5">
        <f t="shared" si="34"/>
        <v>0</v>
      </c>
      <c r="F18" s="4" t="e">
        <f t="shared" ref="F18:F21" si="42">ROUND((E18/B18),0)</f>
        <v>#DIV/0!</v>
      </c>
      <c r="G18" s="4" t="e">
        <f t="shared" ref="G18:G21" si="43">ROUND((E18/C18),0)</f>
        <v>#DIV/0!</v>
      </c>
      <c r="H18" s="4" t="e">
        <f t="shared" ref="H18:H21" si="44">ROUND((E18/D18),0)</f>
        <v>#DIV/0!</v>
      </c>
      <c r="I18" s="4">
        <f t="shared" ref="I18:J21" si="45">T18</f>
        <v>0</v>
      </c>
      <c r="J18" s="4">
        <f t="shared" si="45"/>
        <v>0</v>
      </c>
      <c r="O18">
        <v>0</v>
      </c>
      <c r="P18">
        <f t="shared" ref="P18" si="46">O18/1.2</f>
        <v>0</v>
      </c>
      <c r="Q18">
        <f t="shared" ref="Q18:Q21" si="4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31"/>
        <v>0</v>
      </c>
      <c r="C19" s="4">
        <f t="shared" si="32"/>
        <v>0</v>
      </c>
      <c r="D19" s="4">
        <f t="shared" si="33"/>
        <v>0</v>
      </c>
      <c r="E19" s="5">
        <f t="shared" si="34"/>
        <v>0</v>
      </c>
      <c r="F19" s="4" t="e">
        <f t="shared" si="42"/>
        <v>#DIV/0!</v>
      </c>
      <c r="G19" s="4" t="e">
        <f t="shared" si="43"/>
        <v>#DIV/0!</v>
      </c>
      <c r="H19" s="4" t="e">
        <f t="shared" si="44"/>
        <v>#DIV/0!</v>
      </c>
      <c r="I19" s="4">
        <f t="shared" si="45"/>
        <v>0</v>
      </c>
      <c r="J19" s="4">
        <f t="shared" si="45"/>
        <v>0</v>
      </c>
      <c r="O19">
        <v>0</v>
      </c>
      <c r="P19">
        <f>O19/1.2</f>
        <v>0</v>
      </c>
      <c r="Q19">
        <f t="shared" si="4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8">Q20</f>
        <v>0</v>
      </c>
      <c r="C20" s="4">
        <f t="shared" ref="C20" si="49">B20*1.2</f>
        <v>0</v>
      </c>
      <c r="D20" s="4">
        <f t="shared" ref="D20" si="50">C20*1.2</f>
        <v>0</v>
      </c>
      <c r="E20" s="5">
        <f t="shared" ref="E20" si="51">R20</f>
        <v>0</v>
      </c>
      <c r="F20" s="4" t="e">
        <f t="shared" ref="F20" si="52">ROUND((E20/B20),0)</f>
        <v>#DIV/0!</v>
      </c>
      <c r="G20" s="4" t="e">
        <f t="shared" ref="G20" si="53">ROUND((E20/C20),0)</f>
        <v>#DIV/0!</v>
      </c>
      <c r="H20" s="4" t="e">
        <f t="shared" ref="H20" si="54">ROUND((E20/D20),0)</f>
        <v>#DIV/0!</v>
      </c>
      <c r="I20" s="4">
        <f t="shared" ref="I20" si="55">T20</f>
        <v>0</v>
      </c>
      <c r="J20" s="4">
        <f t="shared" ref="J20" si="56">U20</f>
        <v>0</v>
      </c>
      <c r="O20">
        <v>0</v>
      </c>
      <c r="P20">
        <f t="shared" ref="P20" si="57">O20/1.2</f>
        <v>0</v>
      </c>
      <c r="Q20">
        <f t="shared" ref="Q20" si="5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31"/>
        <v>0</v>
      </c>
      <c r="C21" s="4">
        <f t="shared" si="32"/>
        <v>0</v>
      </c>
      <c r="D21" s="4">
        <f t="shared" si="33"/>
        <v>0</v>
      </c>
      <c r="E21" s="5">
        <f t="shared" si="34"/>
        <v>0</v>
      </c>
      <c r="F21" s="4" t="e">
        <f t="shared" si="42"/>
        <v>#DIV/0!</v>
      </c>
      <c r="G21" s="4" t="e">
        <f t="shared" si="43"/>
        <v>#DIV/0!</v>
      </c>
      <c r="H21" s="4" t="e">
        <f t="shared" si="44"/>
        <v>#DIV/0!</v>
      </c>
      <c r="I21" s="4">
        <f t="shared" si="45"/>
        <v>0</v>
      </c>
      <c r="J21" s="4">
        <f t="shared" si="45"/>
        <v>0</v>
      </c>
      <c r="O21">
        <v>0</v>
      </c>
      <c r="P21">
        <f>O21/1.2</f>
        <v>0</v>
      </c>
      <c r="Q21">
        <f t="shared" si="47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  <c r="G24" s="9" t="s">
        <v>89</v>
      </c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 t="s">
        <v>83</v>
      </c>
      <c r="G27" s="9">
        <v>1910</v>
      </c>
      <c r="I27" s="9" t="s">
        <v>82</v>
      </c>
    </row>
    <row r="28" spans="1:19" s="9" customFormat="1" x14ac:dyDescent="0.25">
      <c r="C28" s="60" t="s">
        <v>72</v>
      </c>
      <c r="D28" s="60"/>
      <c r="F28" s="45" t="s">
        <v>80</v>
      </c>
      <c r="G28" s="45">
        <v>3583</v>
      </c>
      <c r="H28" s="9">
        <f>G28/G27</f>
        <v>1.8759162303664922</v>
      </c>
      <c r="I28" s="9">
        <v>38.409999999999997</v>
      </c>
    </row>
    <row r="29" spans="1:19" s="9" customFormat="1" x14ac:dyDescent="0.25">
      <c r="C29" s="60" t="s">
        <v>1</v>
      </c>
      <c r="D29" s="60"/>
      <c r="F29" s="45" t="s">
        <v>81</v>
      </c>
      <c r="G29" s="45">
        <v>2114</v>
      </c>
      <c r="H29" s="9">
        <f>G29/G27</f>
        <v>1.1068062827225131</v>
      </c>
      <c r="I29" s="9">
        <v>130.78</v>
      </c>
    </row>
    <row r="30" spans="1:19" s="9" customFormat="1" x14ac:dyDescent="0.25">
      <c r="F30" s="45"/>
      <c r="G30" s="45">
        <v>5000</v>
      </c>
      <c r="I30" s="9">
        <v>39.22</v>
      </c>
      <c r="Q30" s="9">
        <v>6000000</v>
      </c>
      <c r="R30" s="9">
        <f>Q30/3583</f>
        <v>1674.5743790120011</v>
      </c>
    </row>
    <row r="31" spans="1:19" s="9" customFormat="1" x14ac:dyDescent="0.25">
      <c r="C31" s="63"/>
      <c r="D31" s="63"/>
      <c r="F31" s="63"/>
      <c r="G31" s="63">
        <f>G30*G28</f>
        <v>17915000</v>
      </c>
      <c r="H31" s="9">
        <f>G31/G27</f>
        <v>9379.5811518324608</v>
      </c>
      <c r="I31" s="9">
        <v>426.3</v>
      </c>
      <c r="Q31" s="9">
        <f>Q30/1910</f>
        <v>3141.3612565445028</v>
      </c>
    </row>
    <row r="32" spans="1:19" s="9" customFormat="1" x14ac:dyDescent="0.25">
      <c r="C32" s="63"/>
      <c r="D32" s="63"/>
      <c r="F32" s="63"/>
      <c r="G32" s="63"/>
      <c r="I32" s="9">
        <v>46.53</v>
      </c>
    </row>
    <row r="33" spans="3:9" s="9" customFormat="1" x14ac:dyDescent="0.25">
      <c r="C33" s="63"/>
      <c r="D33" s="63"/>
      <c r="F33" s="63"/>
      <c r="G33" s="63"/>
      <c r="I33" s="9">
        <v>132.88999999999999</v>
      </c>
    </row>
    <row r="34" spans="3:9" s="9" customFormat="1" x14ac:dyDescent="0.25">
      <c r="C34" s="63"/>
      <c r="D34" s="63"/>
      <c r="I34" s="9">
        <v>14.34</v>
      </c>
    </row>
    <row r="35" spans="3:9" s="9" customFormat="1" x14ac:dyDescent="0.25">
      <c r="C35" s="63"/>
      <c r="D35" s="63"/>
      <c r="G35" s="9" t="s">
        <v>84</v>
      </c>
      <c r="I35" s="9">
        <v>187.2</v>
      </c>
    </row>
    <row r="36" spans="3:9" s="9" customFormat="1" x14ac:dyDescent="0.25">
      <c r="C36" s="66"/>
      <c r="D36" s="66"/>
      <c r="G36" s="9" t="s">
        <v>85</v>
      </c>
      <c r="I36" s="9">
        <v>127.36</v>
      </c>
    </row>
    <row r="37" spans="3:9" s="9" customFormat="1" x14ac:dyDescent="0.25">
      <c r="G37" s="9" t="s">
        <v>86</v>
      </c>
      <c r="I37" s="9">
        <v>28.15</v>
      </c>
    </row>
    <row r="38" spans="3:9" s="9" customFormat="1" x14ac:dyDescent="0.25">
      <c r="I38" s="9">
        <v>182</v>
      </c>
    </row>
    <row r="39" spans="3:9" s="9" customFormat="1" x14ac:dyDescent="0.25">
      <c r="I39" s="9">
        <v>85.87</v>
      </c>
    </row>
    <row r="40" spans="3:9" s="9" customFormat="1" x14ac:dyDescent="0.25">
      <c r="I40" s="9">
        <v>209.67</v>
      </c>
    </row>
    <row r="41" spans="3:9" s="9" customFormat="1" x14ac:dyDescent="0.25">
      <c r="I41" s="9">
        <v>67.540000000000006</v>
      </c>
    </row>
    <row r="42" spans="3:9" x14ac:dyDescent="0.25">
      <c r="I42" s="9">
        <v>153.94999999999999</v>
      </c>
    </row>
    <row r="43" spans="3:9" x14ac:dyDescent="0.25">
      <c r="I43" s="9">
        <v>39.409999999999997</v>
      </c>
    </row>
    <row r="44" spans="3:9" x14ac:dyDescent="0.25">
      <c r="I44" s="58">
        <f>SUM(I28:I43)</f>
        <v>1909.6200000000003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>
      <selection activeCell="B3" sqref="B3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14" sqref="Q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6" zoomScaleNormal="100" workbookViewId="0">
      <selection activeCell="T45" sqref="T45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33" sqref="R3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2025-02-19T08:52:09Z</dcterms:modified>
</cp:coreProperties>
</file>