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GOA LIE\3rd LIE Report\"/>
    </mc:Choice>
  </mc:AlternateContent>
  <xr:revisionPtr revIDLastSave="0" documentId="13_ncr:1_{61492113-5FA6-4070-A484-6F346C3F0E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8" r:id="rId1"/>
    <sheet name="Construction Area" sheetId="15" r:id="rId2"/>
    <sheet name="P&amp;M Utilities" sheetId="18" r:id="rId3"/>
    <sheet name="Summary Sheet" sheetId="9" r:id="rId4"/>
    <sheet name="Land Cost" sheetId="11" r:id="rId5"/>
    <sheet name="TDR &amp; Approval" sheetId="5" r:id="rId6"/>
    <sheet name="Construction Cost Bills" sheetId="13" r:id="rId7"/>
    <sheet name="P&amp;M Utilities Bills" sheetId="21" r:id="rId8"/>
    <sheet name="CPPOE" sheetId="19" r:id="rId9"/>
    <sheet name="Contingency" sheetId="22" r:id="rId10"/>
    <sheet name="Interest Cost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3" l="1"/>
  <c r="J7" i="13"/>
  <c r="I8" i="13"/>
  <c r="I7" i="13"/>
  <c r="I5" i="13"/>
  <c r="G8" i="13"/>
  <c r="H8" i="13"/>
  <c r="H7" i="13"/>
  <c r="G7" i="13"/>
  <c r="C5" i="20" l="1"/>
  <c r="D140" i="19"/>
  <c r="E15" i="9" l="1"/>
  <c r="D41" i="8"/>
  <c r="B43" i="8"/>
  <c r="C34" i="8"/>
  <c r="B34" i="8"/>
  <c r="D34" i="8" s="1"/>
  <c r="C22" i="8"/>
  <c r="F6" i="13"/>
  <c r="I6" i="13" s="1"/>
  <c r="F5" i="13"/>
  <c r="G5" i="13" s="1"/>
  <c r="G6" i="13" l="1"/>
  <c r="I11" i="13"/>
  <c r="H6" i="13"/>
  <c r="J6" i="13" s="1"/>
  <c r="H5" i="13"/>
  <c r="G4" i="13"/>
  <c r="H4" i="13" s="1"/>
  <c r="J4" i="13" s="1"/>
  <c r="J5" i="13" l="1"/>
  <c r="I3" i="8"/>
  <c r="I4" i="8"/>
  <c r="I5" i="8"/>
  <c r="I6" i="8"/>
  <c r="I7" i="8"/>
  <c r="H8" i="8"/>
  <c r="I8" i="8"/>
  <c r="I9" i="8"/>
  <c r="I2" i="8"/>
  <c r="G8" i="8"/>
  <c r="D10" i="8"/>
  <c r="F10" i="8"/>
  <c r="D130" i="19"/>
  <c r="C133" i="19"/>
  <c r="D133" i="19" s="1"/>
  <c r="C132" i="19"/>
  <c r="D132" i="19" s="1"/>
  <c r="C131" i="19"/>
  <c r="D131" i="19" s="1"/>
  <c r="D84" i="19"/>
  <c r="D85" i="19"/>
  <c r="D88" i="19"/>
  <c r="C87" i="19"/>
  <c r="D87" i="19" s="1"/>
  <c r="C86" i="19"/>
  <c r="D86" i="19" s="1"/>
  <c r="D83" i="19"/>
  <c r="F3" i="9" l="1"/>
  <c r="F4" i="9"/>
  <c r="F5" i="9"/>
  <c r="E5" i="8" s="1"/>
  <c r="C31" i="8" s="1"/>
  <c r="F6" i="9"/>
  <c r="E6" i="8" s="1"/>
  <c r="C32" i="8" s="1"/>
  <c r="F7" i="9"/>
  <c r="F8" i="9"/>
  <c r="E9" i="8" s="1"/>
  <c r="C35" i="8" s="1"/>
  <c r="F2" i="9"/>
  <c r="E2" i="8" s="1"/>
  <c r="C28" i="8" s="1"/>
  <c r="B22" i="8"/>
  <c r="G3" i="13"/>
  <c r="H3" i="13" s="1"/>
  <c r="J3" i="13" s="1"/>
  <c r="G2" i="13"/>
  <c r="G11" i="13" s="1"/>
  <c r="E3" i="8" l="1"/>
  <c r="C29" i="8" s="1"/>
  <c r="F15" i="9"/>
  <c r="H2" i="13"/>
  <c r="D22" i="8"/>
  <c r="D4" i="19"/>
  <c r="D5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8" i="19"/>
  <c r="D49" i="19"/>
  <c r="D50" i="19"/>
  <c r="D51" i="19"/>
  <c r="D52" i="19"/>
  <c r="D53" i="19"/>
  <c r="D54" i="19"/>
  <c r="D55" i="19"/>
  <c r="D56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2" i="19"/>
  <c r="D73" i="19"/>
  <c r="D74" i="19"/>
  <c r="D75" i="19"/>
  <c r="D78" i="19"/>
  <c r="D79" i="19"/>
  <c r="D80" i="19"/>
  <c r="D81" i="19"/>
  <c r="D82" i="19"/>
  <c r="D90" i="19"/>
  <c r="D91" i="19"/>
  <c r="D92" i="19"/>
  <c r="D93" i="19"/>
  <c r="D96" i="19"/>
  <c r="D98" i="19"/>
  <c r="D100" i="19"/>
  <c r="D101" i="19"/>
  <c r="D103" i="19"/>
  <c r="D104" i="19"/>
  <c r="D105" i="19"/>
  <c r="D106" i="19"/>
  <c r="D107" i="19"/>
  <c r="D108" i="19"/>
  <c r="D109" i="19"/>
  <c r="D112" i="19"/>
  <c r="D113" i="19"/>
  <c r="D114" i="19"/>
  <c r="D115" i="19"/>
  <c r="D118" i="19"/>
  <c r="D120" i="19"/>
  <c r="D125" i="19"/>
  <c r="D126" i="19"/>
  <c r="D127" i="19"/>
  <c r="D128" i="19"/>
  <c r="D129" i="19"/>
  <c r="D134" i="19"/>
  <c r="D135" i="19"/>
  <c r="D139" i="19"/>
  <c r="D141" i="19"/>
  <c r="F11" i="13"/>
  <c r="C4" i="22"/>
  <c r="C7" i="9" s="1"/>
  <c r="G7" i="9" s="1"/>
  <c r="H7" i="9" s="1"/>
  <c r="F7" i="21"/>
  <c r="C4" i="9" s="1"/>
  <c r="G4" i="9" s="1"/>
  <c r="H4" i="9" s="1"/>
  <c r="C8" i="9"/>
  <c r="C13" i="9" s="1"/>
  <c r="D138" i="19"/>
  <c r="D137" i="19"/>
  <c r="D136" i="19"/>
  <c r="B124" i="19"/>
  <c r="B123" i="19"/>
  <c r="B122" i="19"/>
  <c r="D122" i="19" s="1"/>
  <c r="B121" i="19"/>
  <c r="D121" i="19" s="1"/>
  <c r="B119" i="19"/>
  <c r="D119" i="19" s="1"/>
  <c r="B117" i="19"/>
  <c r="D117" i="19" s="1"/>
  <c r="B116" i="19"/>
  <c r="D116" i="19" s="1"/>
  <c r="B111" i="19"/>
  <c r="D111" i="19" s="1"/>
  <c r="B110" i="19"/>
  <c r="D110" i="19" s="1"/>
  <c r="B102" i="19"/>
  <c r="D102" i="19" s="1"/>
  <c r="B99" i="19"/>
  <c r="D99" i="19" s="1"/>
  <c r="B97" i="19"/>
  <c r="D97" i="19" s="1"/>
  <c r="B95" i="19"/>
  <c r="D95" i="19" s="1"/>
  <c r="B94" i="19"/>
  <c r="D94" i="19" s="1"/>
  <c r="B89" i="19"/>
  <c r="D3" i="19"/>
  <c r="D77" i="19"/>
  <c r="D76" i="19"/>
  <c r="D71" i="19"/>
  <c r="C70" i="19"/>
  <c r="D70" i="19" s="1"/>
  <c r="C57" i="19"/>
  <c r="D57" i="19" s="1"/>
  <c r="C47" i="19"/>
  <c r="D47" i="19" s="1"/>
  <c r="D19" i="19"/>
  <c r="D6" i="19"/>
  <c r="J2" i="13" l="1"/>
  <c r="J11" i="13" s="1"/>
  <c r="C3" i="9" s="1"/>
  <c r="G3" i="9" s="1"/>
  <c r="H11" i="13"/>
  <c r="D124" i="19"/>
  <c r="B142" i="19"/>
  <c r="D123" i="19"/>
  <c r="D89" i="19"/>
  <c r="C142" i="19"/>
  <c r="C3" i="5"/>
  <c r="E4" i="11"/>
  <c r="E5" i="11"/>
  <c r="H77" i="18"/>
  <c r="H78" i="18" s="1"/>
  <c r="E77" i="18"/>
  <c r="E78" i="18" s="1"/>
  <c r="H74" i="18"/>
  <c r="E74" i="18"/>
  <c r="H73" i="18"/>
  <c r="E73" i="18"/>
  <c r="H72" i="18"/>
  <c r="E72" i="18"/>
  <c r="H71" i="18"/>
  <c r="E71" i="18"/>
  <c r="H70" i="18"/>
  <c r="E70" i="18"/>
  <c r="H69" i="18"/>
  <c r="E69" i="18"/>
  <c r="H68" i="18"/>
  <c r="E68" i="18"/>
  <c r="H65" i="18"/>
  <c r="H66" i="18" s="1"/>
  <c r="E65" i="18"/>
  <c r="E66" i="18" s="1"/>
  <c r="E60" i="18"/>
  <c r="H60" i="18"/>
  <c r="E61" i="18"/>
  <c r="H61" i="18"/>
  <c r="E62" i="18"/>
  <c r="H62" i="18"/>
  <c r="H59" i="18"/>
  <c r="H58" i="18"/>
  <c r="H57" i="18"/>
  <c r="H56" i="18"/>
  <c r="H55" i="18"/>
  <c r="H48" i="18"/>
  <c r="E59" i="18"/>
  <c r="E58" i="18"/>
  <c r="E57" i="18"/>
  <c r="E56" i="18"/>
  <c r="E55" i="18"/>
  <c r="E49" i="18"/>
  <c r="H49" i="18" s="1"/>
  <c r="E50" i="18"/>
  <c r="E51" i="18"/>
  <c r="H51" i="18" s="1"/>
  <c r="E52" i="18"/>
  <c r="H52" i="18" s="1"/>
  <c r="E48" i="18"/>
  <c r="E45" i="18"/>
  <c r="H45" i="18" s="1"/>
  <c r="H46" i="18" s="1"/>
  <c r="E36" i="18"/>
  <c r="H36" i="18" s="1"/>
  <c r="E42" i="18"/>
  <c r="E41" i="18"/>
  <c r="H41" i="18" s="1"/>
  <c r="E40" i="18"/>
  <c r="H40" i="18" s="1"/>
  <c r="E39" i="18"/>
  <c r="H39" i="18" s="1"/>
  <c r="E38" i="18"/>
  <c r="H38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5" i="18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6" i="18"/>
  <c r="H16" i="18" s="1"/>
  <c r="E15" i="18"/>
  <c r="H15" i="18" s="1"/>
  <c r="E14" i="18"/>
  <c r="H14" i="18" s="1"/>
  <c r="E13" i="18"/>
  <c r="H13" i="18" s="1"/>
  <c r="E12" i="18"/>
  <c r="H12" i="18" s="1"/>
  <c r="E11" i="18"/>
  <c r="H11" i="18" s="1"/>
  <c r="E10" i="18"/>
  <c r="E7" i="18"/>
  <c r="H7" i="18" s="1"/>
  <c r="E6" i="18"/>
  <c r="H6" i="18" s="1"/>
  <c r="E5" i="18"/>
  <c r="H5" i="18" s="1"/>
  <c r="F45" i="15"/>
  <c r="H22" i="15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E21" i="15"/>
  <c r="H21" i="15" s="1"/>
  <c r="E20" i="15"/>
  <c r="H20" i="15" s="1"/>
  <c r="E5" i="15"/>
  <c r="H5" i="15" s="1"/>
  <c r="E6" i="15"/>
  <c r="H6" i="15" s="1"/>
  <c r="E7" i="15"/>
  <c r="H7" i="15" s="1"/>
  <c r="E8" i="15"/>
  <c r="H8" i="15" s="1"/>
  <c r="E9" i="15"/>
  <c r="H9" i="15" s="1"/>
  <c r="E10" i="15"/>
  <c r="H10" i="15" s="1"/>
  <c r="E13" i="15"/>
  <c r="H13" i="15" s="1"/>
  <c r="E14" i="15"/>
  <c r="H14" i="15" s="1"/>
  <c r="E15" i="15"/>
  <c r="H15" i="15" s="1"/>
  <c r="E16" i="15"/>
  <c r="H16" i="15" s="1"/>
  <c r="E17" i="15"/>
  <c r="H17" i="15" s="1"/>
  <c r="E18" i="15"/>
  <c r="H18" i="15" s="1"/>
  <c r="E19" i="15"/>
  <c r="H19" i="15" s="1"/>
  <c r="E4" i="15"/>
  <c r="H4" i="15" s="1"/>
  <c r="B18" i="8"/>
  <c r="B17" i="8"/>
  <c r="B19" i="8"/>
  <c r="B20" i="8"/>
  <c r="B21" i="8"/>
  <c r="B23" i="8"/>
  <c r="B16" i="8"/>
  <c r="H3" i="9" l="1"/>
  <c r="C10" i="5"/>
  <c r="C5" i="9" s="1"/>
  <c r="G5" i="9" s="1"/>
  <c r="H5" i="9" s="1"/>
  <c r="H25" i="18"/>
  <c r="H26" i="18" s="1"/>
  <c r="I25" i="18"/>
  <c r="H42" i="18"/>
  <c r="I42" i="18"/>
  <c r="D142" i="19"/>
  <c r="C6" i="9" s="1"/>
  <c r="H75" i="18"/>
  <c r="H43" i="18"/>
  <c r="E63" i="18"/>
  <c r="E75" i="18"/>
  <c r="E53" i="18"/>
  <c r="G66" i="18"/>
  <c r="H63" i="18"/>
  <c r="H50" i="18"/>
  <c r="H53" i="18" s="1"/>
  <c r="E43" i="18"/>
  <c r="E46" i="18"/>
  <c r="G46" i="18" s="1"/>
  <c r="G78" i="18"/>
  <c r="E26" i="18"/>
  <c r="E19" i="18"/>
  <c r="H10" i="18"/>
  <c r="H19" i="18" s="1"/>
  <c r="H8" i="18"/>
  <c r="E8" i="18"/>
  <c r="H11" i="15"/>
  <c r="E43" i="15"/>
  <c r="H23" i="15"/>
  <c r="H25" i="15"/>
  <c r="H43" i="15" s="1"/>
  <c r="E23" i="15"/>
  <c r="E11" i="15"/>
  <c r="G53" i="18" l="1"/>
  <c r="G6" i="9"/>
  <c r="H6" i="9" s="1"/>
  <c r="H15" i="9" s="1"/>
  <c r="C15" i="9"/>
  <c r="H79" i="18"/>
  <c r="G63" i="18"/>
  <c r="G75" i="18"/>
  <c r="E79" i="18"/>
  <c r="G19" i="18"/>
  <c r="G8" i="18"/>
  <c r="E44" i="15"/>
  <c r="G43" i="15"/>
  <c r="H44" i="15"/>
  <c r="G23" i="15"/>
  <c r="G15" i="9" l="1"/>
  <c r="E80" i="18"/>
  <c r="E81" i="18" s="1"/>
  <c r="E45" i="15"/>
  <c r="E46" i="15" s="1"/>
  <c r="G44" i="15"/>
  <c r="H45" i="15"/>
  <c r="H46" i="15" s="1"/>
  <c r="G46" i="15" l="1"/>
  <c r="D5" i="9"/>
  <c r="D8" i="9"/>
  <c r="E3" i="11"/>
  <c r="D6" i="11"/>
  <c r="C9" i="8" l="1"/>
  <c r="C5" i="8"/>
  <c r="B10" i="8"/>
  <c r="D11" i="8" s="1"/>
  <c r="B31" i="8" l="1"/>
  <c r="D31" i="8" s="1"/>
  <c r="C19" i="8"/>
  <c r="D19" i="8" s="1"/>
  <c r="B35" i="8"/>
  <c r="D35" i="8" s="1"/>
  <c r="C23" i="8"/>
  <c r="H9" i="8"/>
  <c r="G9" i="8"/>
  <c r="H5" i="8"/>
  <c r="G5" i="8"/>
  <c r="D6" i="9"/>
  <c r="C6" i="8" l="1"/>
  <c r="D7" i="9"/>
  <c r="C20" i="8" l="1"/>
  <c r="B32" i="8"/>
  <c r="D32" i="8" s="1"/>
  <c r="H6" i="8"/>
  <c r="G6" i="8"/>
  <c r="E7" i="8"/>
  <c r="C33" i="8" s="1"/>
  <c r="C7" i="8"/>
  <c r="E6" i="11"/>
  <c r="C2" i="9" s="1"/>
  <c r="B33" i="8" l="1"/>
  <c r="D33" i="8" s="1"/>
  <c r="C21" i="8"/>
  <c r="G7" i="8"/>
  <c r="H7" i="8"/>
  <c r="D2" i="9"/>
  <c r="C2" i="8" s="1"/>
  <c r="F9" i="9"/>
  <c r="E9" i="9"/>
  <c r="B24" i="8"/>
  <c r="I10" i="8"/>
  <c r="C16" i="8" l="1"/>
  <c r="B28" i="8"/>
  <c r="G2" i="8"/>
  <c r="H2" i="8"/>
  <c r="E22" i="8"/>
  <c r="F22" i="8"/>
  <c r="F18" i="8"/>
  <c r="F17" i="8"/>
  <c r="F19" i="8"/>
  <c r="F23" i="8"/>
  <c r="F20" i="8"/>
  <c r="F16" i="8"/>
  <c r="F21" i="8"/>
  <c r="E19" i="8"/>
  <c r="D20" i="8"/>
  <c r="G2" i="9"/>
  <c r="H2" i="9" s="1"/>
  <c r="G8" i="9"/>
  <c r="H8" i="9" s="1"/>
  <c r="F24" i="8" l="1"/>
  <c r="E20" i="8"/>
  <c r="D16" i="8" l="1"/>
  <c r="E16" i="8"/>
  <c r="D28" i="8"/>
  <c r="D23" i="8" l="1"/>
  <c r="E23" i="8" l="1"/>
  <c r="D21" i="8"/>
  <c r="E21" i="8" l="1"/>
  <c r="D4" i="9" l="1"/>
  <c r="E4" i="8" l="1"/>
  <c r="C30" i="8" s="1"/>
  <c r="C36" i="8" s="1"/>
  <c r="C4" i="8"/>
  <c r="D3" i="9"/>
  <c r="C9" i="9"/>
  <c r="C3" i="8" l="1"/>
  <c r="H3" i="8" s="1"/>
  <c r="H10" i="8" s="1"/>
  <c r="D15" i="9"/>
  <c r="C18" i="8"/>
  <c r="B30" i="8"/>
  <c r="D30" i="8" s="1"/>
  <c r="H4" i="8"/>
  <c r="G4" i="8"/>
  <c r="E10" i="8"/>
  <c r="C10" i="8"/>
  <c r="C11" i="8" s="1"/>
  <c r="D9" i="9"/>
  <c r="H9" i="9"/>
  <c r="G9" i="9"/>
  <c r="G3" i="8" l="1"/>
  <c r="C17" i="8"/>
  <c r="C24" i="8" s="1"/>
  <c r="D24" i="8" s="1"/>
  <c r="B29" i="8"/>
  <c r="D29" i="8" s="1"/>
  <c r="D18" i="8"/>
  <c r="E18" i="8"/>
  <c r="G10" i="8"/>
  <c r="D17" i="8"/>
  <c r="G11" i="15"/>
  <c r="G43" i="18"/>
  <c r="G26" i="18"/>
  <c r="E17" i="8" l="1"/>
  <c r="E24" i="8" s="1"/>
  <c r="B36" i="8"/>
  <c r="E34" i="8" s="1"/>
  <c r="H80" i="18"/>
  <c r="H81" i="18" s="1"/>
  <c r="G81" i="18" s="1"/>
  <c r="G79" i="18"/>
  <c r="C42" i="8" l="1"/>
  <c r="D36" i="8"/>
  <c r="E36" i="8" s="1"/>
  <c r="E31" i="8"/>
  <c r="E35" i="8"/>
  <c r="E28" i="8"/>
  <c r="E33" i="8"/>
  <c r="E32" i="8"/>
  <c r="E30" i="8"/>
  <c r="E29" i="8"/>
  <c r="D42" i="8"/>
  <c r="D43" i="8" s="1"/>
  <c r="C43" i="8"/>
</calcChain>
</file>

<file path=xl/sharedStrings.xml><?xml version="1.0" encoding="utf-8"?>
<sst xmlns="http://schemas.openxmlformats.org/spreadsheetml/2006/main" count="447" uniqueCount="357">
  <si>
    <t>Date</t>
  </si>
  <si>
    <t>Particulars</t>
  </si>
  <si>
    <t>Gross Total</t>
  </si>
  <si>
    <t>Grand Total</t>
  </si>
  <si>
    <t>Project expenses</t>
  </si>
  <si>
    <t>Remark</t>
  </si>
  <si>
    <t xml:space="preserve">Total Cost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</si>
  <si>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</si>
  <si>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</si>
  <si>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</si>
  <si>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</si>
  <si>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</si>
  <si>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</si>
  <si>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</si>
  <si>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Land Cost Description</t>
  </si>
  <si>
    <t>Description</t>
  </si>
  <si>
    <t>Stamp Duty</t>
  </si>
  <si>
    <t>Total</t>
  </si>
  <si>
    <t>PARTICULARS</t>
  </si>
  <si>
    <t>TOTAL AMOUNT</t>
  </si>
  <si>
    <t>TOTAL</t>
  </si>
  <si>
    <t>Completed Area in Sq. M.</t>
  </si>
  <si>
    <t>%  project cost</t>
  </si>
  <si>
    <t>P&amp;M Utilities</t>
  </si>
  <si>
    <t>Design, Approval Cost &amp; Other Cost</t>
  </si>
  <si>
    <t>Consultancy Fees, Preliminary &amp; Pre - Operative Exp.</t>
  </si>
  <si>
    <t>Contingency Cost</t>
  </si>
  <si>
    <t xml:space="preserve"> Interest Cost During Construction</t>
  </si>
  <si>
    <t>Land Cost (Upfront Fees, Stamp Duty &amp; Other Charges)</t>
  </si>
  <si>
    <t>Project Cost as per Sanction Letter</t>
  </si>
  <si>
    <t>Sr.</t>
  </si>
  <si>
    <t>A</t>
  </si>
  <si>
    <t>I</t>
  </si>
  <si>
    <t>Civil &amp; Structure Works</t>
  </si>
  <si>
    <t>Structure Works</t>
  </si>
  <si>
    <t>Masonry And Screed Works</t>
  </si>
  <si>
    <t>Soil Nailing Works</t>
  </si>
  <si>
    <t>Shore Pilling</t>
  </si>
  <si>
    <t>Plinth construction for tented Villas</t>
  </si>
  <si>
    <t>Retaining Walls in landscape areas</t>
  </si>
  <si>
    <t>Allowance for site attendance</t>
  </si>
  <si>
    <t>Area in Sq. Ft.</t>
  </si>
  <si>
    <t>Rate / Sq. Ft.</t>
  </si>
  <si>
    <t>% of work completed</t>
  </si>
  <si>
    <t>II</t>
  </si>
  <si>
    <t>Façade Works</t>
  </si>
  <si>
    <t>Glazing</t>
  </si>
  <si>
    <t>Cladding</t>
  </si>
  <si>
    <t>Banquet &amp; Pre - function Canopy</t>
  </si>
  <si>
    <t>Arrival</t>
  </si>
  <si>
    <t>Hanger</t>
  </si>
  <si>
    <t>Kids Club &amp; Play</t>
  </si>
  <si>
    <t>Trells</t>
  </si>
  <si>
    <t>GRC Screen</t>
  </si>
  <si>
    <t>Painting</t>
  </si>
  <si>
    <t>Façade Lighting</t>
  </si>
  <si>
    <t>Total Civil &amp; Structure Work Cost</t>
  </si>
  <si>
    <t>Total Façade Work Cost</t>
  </si>
  <si>
    <t>III</t>
  </si>
  <si>
    <t>External Works</t>
  </si>
  <si>
    <t>Boundary Wall</t>
  </si>
  <si>
    <t>Terrace Balustrades</t>
  </si>
  <si>
    <t>Roof Terrace</t>
  </si>
  <si>
    <t>Hardscape</t>
  </si>
  <si>
    <t>Walkway</t>
  </si>
  <si>
    <t>Deck</t>
  </si>
  <si>
    <t>Soft Scape Area</t>
  </si>
  <si>
    <t>Buggy Path</t>
  </si>
  <si>
    <t>Pool and water bodies</t>
  </si>
  <si>
    <t>Great Grand Stair</t>
  </si>
  <si>
    <t>Kerb Stone</t>
  </si>
  <si>
    <t>Cliff Pool, Deck &amp; Bar, Steppingstones</t>
  </si>
  <si>
    <t>Creepers</t>
  </si>
  <si>
    <t>Kids Area</t>
  </si>
  <si>
    <t>Gate</t>
  </si>
  <si>
    <t>External Lighting</t>
  </si>
  <si>
    <t>Miscellaneous (For Fixed Furniture / Pots, etc.)</t>
  </si>
  <si>
    <t>Total External Work Cost</t>
  </si>
  <si>
    <t>Cliff Pool, Deck &amp; Bar,</t>
  </si>
  <si>
    <t>SUB - TOTAL CONSTRUCTION COST (I + II + III)</t>
  </si>
  <si>
    <t>18% GST Amount on Sub - Total Construction Cost</t>
  </si>
  <si>
    <t>TOTAL CONSTRUCTION COST</t>
  </si>
  <si>
    <r>
      <t xml:space="preserve">Construction Cost in </t>
    </r>
    <r>
      <rPr>
        <b/>
        <sz val="11"/>
        <color theme="1"/>
        <rFont val="Rupee Foradian"/>
        <family val="2"/>
      </rPr>
      <t>`</t>
    </r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</si>
  <si>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</si>
  <si>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Hotel BOH Areas</t>
  </si>
  <si>
    <t>NON - AC Area</t>
  </si>
  <si>
    <t>Hotel MEP Areas</t>
  </si>
  <si>
    <t>Total Hotel BOH Areas Cost</t>
  </si>
  <si>
    <t>Hotel Pubilc Area &amp; F&amp;B</t>
  </si>
  <si>
    <t>Lobby</t>
  </si>
  <si>
    <t>Banquet Hall</t>
  </si>
  <si>
    <t>Pre - Function Area</t>
  </si>
  <si>
    <t>Meeting Room</t>
  </si>
  <si>
    <t xml:space="preserve">Restaurant </t>
  </si>
  <si>
    <t>Outdoor F&amp;B Areas</t>
  </si>
  <si>
    <t>Spa</t>
  </si>
  <si>
    <t>Public Area Circulation</t>
  </si>
  <si>
    <t>Lift Car Interiors</t>
  </si>
  <si>
    <t>Total Hotel Public Area &amp; F&amp;B Cost</t>
  </si>
  <si>
    <t>Guest Room</t>
  </si>
  <si>
    <t>Hill Rooms (Higher Unit)</t>
  </si>
  <si>
    <t>Sea Room</t>
  </si>
  <si>
    <t>Garden Room</t>
  </si>
  <si>
    <t>Tented Villas</t>
  </si>
  <si>
    <t>Total Guest Room Cost</t>
  </si>
  <si>
    <t>Loose &amp; Fixed Furniture</t>
  </si>
  <si>
    <t>B</t>
  </si>
  <si>
    <t>Guest Rooms</t>
  </si>
  <si>
    <t>Hill Rooms (Lower Unit)</t>
  </si>
  <si>
    <t>Total Loose &amp; Furniture Cost</t>
  </si>
  <si>
    <t>IV</t>
  </si>
  <si>
    <t>V</t>
  </si>
  <si>
    <t>Corridor and Lift Lobby</t>
  </si>
  <si>
    <t>Total Corridor and Lift Lobby Cost</t>
  </si>
  <si>
    <t>VI</t>
  </si>
  <si>
    <t>Internal Signage @ way finding</t>
  </si>
  <si>
    <t>Guest Room Corridors</t>
  </si>
  <si>
    <t>Public</t>
  </si>
  <si>
    <t>Outdoor &amp; Pathway</t>
  </si>
  <si>
    <t>Main Hotel Signages</t>
  </si>
  <si>
    <t>VII</t>
  </si>
  <si>
    <t>MEP Services</t>
  </si>
  <si>
    <t>HVAC Works</t>
  </si>
  <si>
    <t>Electrical</t>
  </si>
  <si>
    <t>Plumbing &amp; Sanitary Systems</t>
  </si>
  <si>
    <t>HVAC + Electrical + Plumbing for tented villas and hilltop rooms</t>
  </si>
  <si>
    <t>Fire Fighting System</t>
  </si>
  <si>
    <t>Extra Low Voltage</t>
  </si>
  <si>
    <t>Audio Visual</t>
  </si>
  <si>
    <t>IT Network and Software</t>
  </si>
  <si>
    <t>Total Internal Signage @ way finding Cost</t>
  </si>
  <si>
    <t>Total MEP Services Cost</t>
  </si>
  <si>
    <t>VIII</t>
  </si>
  <si>
    <t>Elevators</t>
  </si>
  <si>
    <t>Total Elevators Cost</t>
  </si>
  <si>
    <t>IX</t>
  </si>
  <si>
    <t>Specialized Building Equipment</t>
  </si>
  <si>
    <t>Hotel Kitchen Equipment</t>
  </si>
  <si>
    <t>Hotel Laundry</t>
  </si>
  <si>
    <t>Hotel Gym + SPA</t>
  </si>
  <si>
    <t>Hotel Secuirty</t>
  </si>
  <si>
    <t>Façade Cleaning</t>
  </si>
  <si>
    <t>Solar Panel - Electrical</t>
  </si>
  <si>
    <t>Solar Panel - Water Heating</t>
  </si>
  <si>
    <t>Total Specialized Building Equipment Cost</t>
  </si>
  <si>
    <t>X</t>
  </si>
  <si>
    <t>Hotel OS&amp;E</t>
  </si>
  <si>
    <t>Total Hotel OS&amp;E Cost</t>
  </si>
  <si>
    <t>SUB - TOTAL P&amp;M UTILITIES COST (I + II + III)</t>
  </si>
  <si>
    <t>18% GST Amount on Sub - Total P&amp;M Utilities Cost</t>
  </si>
  <si>
    <t>TOTAL P&amp;M UTILITIES COST</t>
  </si>
  <si>
    <t>P&amp;M Utilities Cost</t>
  </si>
  <si>
    <t xml:space="preserve">Equity </t>
  </si>
  <si>
    <t>Gram Panchayat NOC</t>
  </si>
  <si>
    <t>Electricity Permission</t>
  </si>
  <si>
    <t>Pollution Control NOC</t>
  </si>
  <si>
    <t>Reimbursement of Expenses</t>
  </si>
  <si>
    <t>ROC Filing Fees</t>
  </si>
  <si>
    <t>Sanad Payment</t>
  </si>
  <si>
    <t>TCP Payment</t>
  </si>
  <si>
    <t>GTDC LTD</t>
  </si>
  <si>
    <t>CONSULTANCY FEES, PRELIMINARY &amp; PRE-OPERATIVE EXP</t>
  </si>
  <si>
    <t>10% Upfront Concession Fees</t>
  </si>
  <si>
    <t>90% Upfront Concession Fees</t>
  </si>
  <si>
    <t>Invoice Date</t>
  </si>
  <si>
    <t>Invoice No.</t>
  </si>
  <si>
    <t>Vendor Name</t>
  </si>
  <si>
    <t xml:space="preserve">Description </t>
  </si>
  <si>
    <t>Consultancy Fees and Preliminary &amp; Pre-Operative Exp.</t>
  </si>
  <si>
    <t>Debt</t>
  </si>
  <si>
    <t>Aditya Environmental Services Pvt Ltd</t>
  </si>
  <si>
    <t>Alila Hotels &amp; Resorts Pte Ltd</t>
  </si>
  <si>
    <t>Amay A. Phadte</t>
  </si>
  <si>
    <t>Amithkumar Ashok Kotharkar</t>
  </si>
  <si>
    <t>AON FinTech Private Limited</t>
  </si>
  <si>
    <t>Arnav Narain</t>
  </si>
  <si>
    <t>Ascentis India Projects Pvt Ltd</t>
  </si>
  <si>
    <t>Atulkumar Trivedi</t>
  </si>
  <si>
    <t>Bharat M. Soni</t>
  </si>
  <si>
    <t>Bharat Infrastructure &amp; Engineering Ltd </t>
  </si>
  <si>
    <t>Burega Farnell (L.A.) PTE. LTD</t>
  </si>
  <si>
    <t>Care Advisory Research and Training Limited</t>
  </si>
  <si>
    <t>Centbank Financial Services Limited</t>
  </si>
  <si>
    <t>Chandan Parab Design</t>
  </si>
  <si>
    <t>CRISIL Limited</t>
  </si>
  <si>
    <t>D.V.Mane Associates LLP</t>
  </si>
  <si>
    <t>DESIGNERS GROUP</t>
  </si>
  <si>
    <t>DUN &amp; BRADSTREET INFORMATION SERVICES INDIA PVT LTD</t>
  </si>
  <si>
    <t>EDG Design- Asia Pte Ltd</t>
  </si>
  <si>
    <t>FinMen Advisors Pvt Ltd</t>
  </si>
  <si>
    <t>Fyrprotek Fire &amp; Life Safety Consultants</t>
  </si>
  <si>
    <t>Gangotri Groundwater Consultants</t>
  </si>
  <si>
    <t>GMD Consultants</t>
  </si>
  <si>
    <t>Goldrush Capital Services Pvt Ltd</t>
  </si>
  <si>
    <t>Grune Designs Private Limited</t>
  </si>
  <si>
    <t>HIGHTEC ENGINEERS</t>
  </si>
  <si>
    <t>HPG Consulting India Pvt Ltd</t>
  </si>
  <si>
    <t>HSA Advocates</t>
  </si>
  <si>
    <t>IMPCE Consultants Pvt Ltd</t>
  </si>
  <si>
    <t>Impress Pmc</t>
  </si>
  <si>
    <t>INFOMERICS VALUATION AND RATING PRIVATE LIMITED</t>
  </si>
  <si>
    <t>Infotronics Integrators (India) Pvt Ltd</t>
  </si>
  <si>
    <t>Ishaan Patkar</t>
  </si>
  <si>
    <t>Jayantilal Thakkar Associates</t>
  </si>
  <si>
    <t>Jhaveri &amp; Jhaveri</t>
  </si>
  <si>
    <t>Jones Lang LaSallePropertyConsultants(India)Pvt Ltd</t>
  </si>
  <si>
    <t>Joshi Engineering Consultancy</t>
  </si>
  <si>
    <t>Kagrana &amp; Associates</t>
  </si>
  <si>
    <t>Kaizen Design Solutions</t>
  </si>
  <si>
    <t>Kavin Gulati</t>
  </si>
  <si>
    <t>Ketan Dand</t>
  </si>
  <si>
    <t>KLD Consulting Pte Ltd</t>
  </si>
  <si>
    <t>Krishnakant A. Pandat</t>
  </si>
  <si>
    <t>LEXICON LAW PARTNERS</t>
  </si>
  <si>
    <t>Light @ Work Desige Consultants Pvt Ltd</t>
  </si>
  <si>
    <t>Link Legal</t>
  </si>
  <si>
    <t>Meghnath Navlani</t>
  </si>
  <si>
    <t>Modern Surveyors</t>
  </si>
  <si>
    <t>N. Somasundaram</t>
  </si>
  <si>
    <t>N.K.Singhai &amp; Associates</t>
  </si>
  <si>
    <t>Orbit Law Services</t>
  </si>
  <si>
    <t>Paresh Gaitonde</t>
  </si>
  <si>
    <t>Pool Water Concepts Pvt Ltd</t>
  </si>
  <si>
    <t>PRADEEP NAMDEO CHAVAN</t>
  </si>
  <si>
    <t>Pradip Shukla &amp; Co.</t>
  </si>
  <si>
    <t>Pranit Mahesh Ponkshe</t>
  </si>
  <si>
    <t>Pravin Kulkarni &amp; Association</t>
  </si>
  <si>
    <t>Punjab National Bank Account No. 3502002100040041</t>
  </si>
  <si>
    <t>Rendercard Pvt Ltd</t>
  </si>
  <si>
    <t>S &amp; M Hospitality Private Limited</t>
  </si>
  <si>
    <t>S. S. Gupta Chartered Accountant</t>
  </si>
  <si>
    <t>Sai Krupa Solutions</t>
  </si>
  <si>
    <t>Santosh R.Shetty &amp; Associates</t>
  </si>
  <si>
    <t>Shivan Desai</t>
  </si>
  <si>
    <t>Sidhpura Consultancy</t>
  </si>
  <si>
    <t>SM Studio</t>
  </si>
  <si>
    <t>SNG AND PARTNERS</t>
  </si>
  <si>
    <t>Stratfin Services</t>
  </si>
  <si>
    <t>Suresh C. Maniar &amp; Associates</t>
  </si>
  <si>
    <t>THE INDIAN HOTELS COMAPNY LIMITED</t>
  </si>
  <si>
    <t>Thite Valuers &amp; Engineers Pvt. Ltd.</t>
  </si>
  <si>
    <t>Unitech Engineers</t>
  </si>
  <si>
    <t>Urbnarc Pte Ltd</t>
  </si>
  <si>
    <t>Vastukala Consultants (I) Pvt. Ltd.</t>
  </si>
  <si>
    <t>VCNS GLOBAL</t>
  </si>
  <si>
    <t>Vibha Patni &amp; Associates</t>
  </si>
  <si>
    <t>Whitby Wood Pritamdasani Consulting Engineers Pl</t>
  </si>
  <si>
    <t>SBICAP TRUSTEE COMPANY LIMITED</t>
  </si>
  <si>
    <t>Xteria</t>
  </si>
  <si>
    <t>Mahimtura Consultants Pvt Ltd.</t>
  </si>
  <si>
    <t>Assured Advertising &amp; Media Pvt LTd</t>
  </si>
  <si>
    <t>Commission &amp; Brokarage</t>
  </si>
  <si>
    <t>Conveyance &amp; Travelling</t>
  </si>
  <si>
    <t>Demat Account Charges</t>
  </si>
  <si>
    <t>Electricity Charges</t>
  </si>
  <si>
    <t>Filing Fees</t>
  </si>
  <si>
    <t>Franking Charges</t>
  </si>
  <si>
    <t>GST Exps</t>
  </si>
  <si>
    <t>Interest on GST</t>
  </si>
  <si>
    <t>Interest on Tds</t>
  </si>
  <si>
    <t>Interest Paid on Service Tax</t>
  </si>
  <si>
    <t>Late Filing Fees for GST</t>
  </si>
  <si>
    <t>LEI Registration Exp.</t>
  </si>
  <si>
    <t>Link Intime India Private Limited</t>
  </si>
  <si>
    <t>Membership &amp; Subcription Charges</t>
  </si>
  <si>
    <t>Miscelleneous Expenses</t>
  </si>
  <si>
    <t>Notary &amp; Other Charges</t>
  </si>
  <si>
    <t>Office General Expenses</t>
  </si>
  <si>
    <t>Oil, Petrol  &amp; Diesel Expenses</t>
  </si>
  <si>
    <t>Postage, Tele. &amp; Courier Charges</t>
  </si>
  <si>
    <t>Preference Share Issue Expenses</t>
  </si>
  <si>
    <t>Professional Tax (Company)</t>
  </si>
  <si>
    <t>Re-Imbursement of Expenese</t>
  </si>
  <si>
    <t>Rent -A- Car</t>
  </si>
  <si>
    <t>Rent Paid</t>
  </si>
  <si>
    <t>Repairing &amp; Maintenance (Car)</t>
  </si>
  <si>
    <t>ROC Filing Exp.</t>
  </si>
  <si>
    <t>Round Off</t>
  </si>
  <si>
    <t>Site Expenses</t>
  </si>
  <si>
    <t>Telephone Expenses</t>
  </si>
  <si>
    <t>Travelling Expenses</t>
  </si>
  <si>
    <t>Salary</t>
  </si>
  <si>
    <t>Print Engi Chem Pvt Ltd</t>
  </si>
  <si>
    <t>Bank charges</t>
  </si>
  <si>
    <t>Bank commission</t>
  </si>
  <si>
    <t>Processing Fees</t>
  </si>
  <si>
    <t>D FAB CABIN</t>
  </si>
  <si>
    <t>Divine Air</t>
  </si>
  <si>
    <t>Cobra Pro Tech Security  Services and Fire Safe</t>
  </si>
  <si>
    <t>AJAY RAMKRISHAN KHAMKAR (STUDIODIGIDREM)</t>
  </si>
  <si>
    <t>CONFEDERATION OF INDIA INDUSTRY</t>
  </si>
  <si>
    <t>SAMCO WATER TECHNOLOGIES</t>
  </si>
  <si>
    <t>Vivish Technologies Private Limited</t>
  </si>
  <si>
    <t xml:space="preserve">Period </t>
  </si>
  <si>
    <t>Amount</t>
  </si>
  <si>
    <t>YKB Infra Pvt. Ltd.</t>
  </si>
  <si>
    <t>Basic Amount in `</t>
  </si>
  <si>
    <t>GST Amount in `</t>
  </si>
  <si>
    <t>Total Amount</t>
  </si>
  <si>
    <t>Security Bill, Prof. bills &amp; other admin cost are considered in this header</t>
  </si>
  <si>
    <t>Only interest cost is considered by us and ca has considered the bank processing charges in interest cost head</t>
  </si>
  <si>
    <t>Consultancy Fees</t>
  </si>
  <si>
    <t>YKB/24-25/PI005</t>
  </si>
  <si>
    <t>YKB Developers &amp; Consultants</t>
  </si>
  <si>
    <t>Construction Services</t>
  </si>
  <si>
    <t>YKB/23-24/005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</si>
  <si>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</si>
  <si>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</si>
  <si>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t>Bank Guarantee against FD</t>
  </si>
  <si>
    <t>Diff. between both the Bills</t>
  </si>
  <si>
    <t>Diff. between the Bills &amp; CA</t>
  </si>
  <si>
    <t>Diff. between both CA</t>
  </si>
  <si>
    <t>Incurred Cost as per Bill till 30.11.2024</t>
  </si>
  <si>
    <t>Incurred Cost as per CA till 30.11.2024</t>
  </si>
  <si>
    <t>Rubix Data Science3 Pvt. Ltd.</t>
  </si>
  <si>
    <t>Rekha nair &amp; Associates</t>
  </si>
  <si>
    <t>Zeltonic Solutions LLP</t>
  </si>
  <si>
    <t>Studio4 Consultants Pvt Ltd</t>
  </si>
  <si>
    <t>Sbi General Insurance</t>
  </si>
  <si>
    <t>Self Assessment tax</t>
  </si>
  <si>
    <t>Advertising Associates</t>
  </si>
  <si>
    <t>DIYA ENTERPRISES</t>
  </si>
  <si>
    <t>SEAN ADEVENT</t>
  </si>
  <si>
    <t>30.11.2024 as per Bill Tally (inclusive of GST)</t>
  </si>
  <si>
    <t>YKBINF/24-25/003</t>
  </si>
  <si>
    <t>Construction of Barricading works at Myrayash Hotels Pvt. Ltd.</t>
  </si>
  <si>
    <t>22.11.2024</t>
  </si>
  <si>
    <t>YKBINF/24-25/005</t>
  </si>
  <si>
    <t>Excavation work</t>
  </si>
  <si>
    <t>YKBINF/24-25/004</t>
  </si>
  <si>
    <t>Reinforcement steel &amp; structural steel works</t>
  </si>
  <si>
    <t xml:space="preserve">Deduction Retention Amount </t>
  </si>
  <si>
    <t>Net Amount paid to Contractor</t>
  </si>
  <si>
    <r>
      <t xml:space="preserve">Cost as per Bank Sanction Letter dated 22.02.2024 in </t>
    </r>
    <r>
      <rPr>
        <b/>
        <sz val="11"/>
        <color rgb="FF000000"/>
        <rFont val="Rupee Foradian"/>
        <family val="2"/>
      </rPr>
      <t xml:space="preserve">` </t>
    </r>
    <r>
      <rPr>
        <b/>
        <sz val="11"/>
        <color rgb="FF000000"/>
        <rFont val="Arial Narrow"/>
        <family val="2"/>
      </rPr>
      <t>Cr.</t>
    </r>
  </si>
  <si>
    <r>
      <t xml:space="preserve">Incurred Cost till 30.11.2024 in </t>
    </r>
    <r>
      <rPr>
        <b/>
        <sz val="11"/>
        <color rgb="FF000000"/>
        <rFont val="Rupee Foradian"/>
        <family val="2"/>
      </rPr>
      <t xml:space="preserve">` </t>
    </r>
    <r>
      <rPr>
        <b/>
        <sz val="11"/>
        <color rgb="FF000000"/>
        <rFont val="Arial Narrow"/>
        <family val="2"/>
      </rPr>
      <t>Cr.</t>
    </r>
  </si>
  <si>
    <r>
      <t xml:space="preserve">Balance Cost in </t>
    </r>
    <r>
      <rPr>
        <b/>
        <sz val="11"/>
        <color rgb="FF000000"/>
        <rFont val="Rupee Foradian"/>
        <family val="2"/>
      </rPr>
      <t xml:space="preserve">` </t>
    </r>
    <r>
      <rPr>
        <b/>
        <sz val="11"/>
        <color rgb="FF000000"/>
        <rFont val="Arial Narrow"/>
        <family val="2"/>
      </rPr>
      <t>Cr.</t>
    </r>
  </si>
  <si>
    <t>Term Loan</t>
  </si>
  <si>
    <t>Equity / Margin Cost</t>
  </si>
  <si>
    <t>Incurred Cost in ` till 30.11.2024 as per bill</t>
  </si>
  <si>
    <t>Incurred Cost in ` Cr. Till 30.11.2024</t>
  </si>
  <si>
    <t>Incurred Cost in ` till 31.12.2024 as per bill</t>
  </si>
  <si>
    <t>Incurred Cost in ` Cr. Till 31.12.2024</t>
  </si>
  <si>
    <t>Incurred Cost as per Bill till 31.12.2024</t>
  </si>
  <si>
    <t>Incurred Cost as per CA till 31.12.2024</t>
  </si>
  <si>
    <t>Reasonable Cost certified by VICPL till 31.12.2024</t>
  </si>
  <si>
    <t>Cost incurred as %age of cost incurred as on 31.12.2024</t>
  </si>
  <si>
    <t>31.12.2024 as per Bill Tally (inclusive of GST)</t>
  </si>
  <si>
    <t>Difference b/w bills of 30.11.2024 &amp; 31.12.2024</t>
  </si>
  <si>
    <t>Difference of Cost incurred as %age of cost incurred as on 30.11.2024 &amp; 31.12.2024</t>
  </si>
  <si>
    <t>Maharudra Tukaram Patil</t>
  </si>
  <si>
    <t>11.12.2024</t>
  </si>
  <si>
    <t>YKBINF/24-25/006</t>
  </si>
  <si>
    <t>Carrying out excavation in all types of soil</t>
  </si>
  <si>
    <t>10.12.2024</t>
  </si>
  <si>
    <t>YKBINF/24-25/007</t>
  </si>
  <si>
    <t>Erection and commissioning of 87 shore piles</t>
  </si>
  <si>
    <t>Only Construction Cost related bills are considered without rentention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</si>
</sst>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rgb="FF282828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rgb="FF000000"/>
      <name val="Rupee Foradian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0D9"/>
      </left>
      <right style="medium">
        <color rgb="FFCCC0D9"/>
      </right>
      <top style="medium">
        <color rgb="FFCCC0D9"/>
      </top>
      <bottom style="thick">
        <color rgb="FFB2A1C7"/>
      </bottom>
      <diagonal/>
    </border>
    <border>
      <left/>
      <right style="medium">
        <color rgb="FFCCC0D9"/>
      </right>
      <top style="medium">
        <color rgb="FFCCC0D9"/>
      </top>
      <bottom style="thick">
        <color rgb="FFB2A1C7"/>
      </bottom>
      <diagonal/>
    </border>
    <border>
      <left style="medium">
        <color rgb="FFCCC0D9"/>
      </left>
      <right style="medium">
        <color rgb="FFCCC0D9"/>
      </right>
      <top/>
      <bottom style="medium">
        <color rgb="FFCCC0D9"/>
      </bottom>
      <diagonal/>
    </border>
    <border>
      <left/>
      <right style="medium">
        <color rgb="FFCCC0D9"/>
      </right>
      <top/>
      <bottom style="medium">
        <color rgb="FFCCC0D9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2" xfId="3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43" fontId="4" fillId="0" borderId="2" xfId="3" applyFont="1" applyFill="1" applyBorder="1" applyAlignment="1">
      <alignment horizontal="lef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4" applyFont="1"/>
    <xf numFmtId="43" fontId="2" fillId="0" borderId="0" xfId="3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2" borderId="2" xfId="0" applyFont="1" applyFill="1" applyBorder="1"/>
    <xf numFmtId="43" fontId="4" fillId="2" borderId="2" xfId="1" applyFont="1" applyFill="1" applyBorder="1" applyAlignment="1">
      <alignment horizontal="left" vertical="center" wrapText="1"/>
    </xf>
    <xf numFmtId="165" fontId="10" fillId="2" borderId="2" xfId="4" applyFont="1" applyFill="1" applyBorder="1"/>
    <xf numFmtId="43" fontId="4" fillId="2" borderId="2" xfId="1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wrapText="1"/>
    </xf>
    <xf numFmtId="0" fontId="9" fillId="2" borderId="2" xfId="0" applyFont="1" applyFill="1" applyBorder="1"/>
    <xf numFmtId="43" fontId="9" fillId="2" borderId="2" xfId="1" applyFont="1" applyFill="1" applyBorder="1"/>
    <xf numFmtId="165" fontId="9" fillId="2" borderId="2" xfId="4" applyFont="1" applyFill="1" applyBorder="1"/>
    <xf numFmtId="0" fontId="10" fillId="0" borderId="0" xfId="0" applyFont="1"/>
    <xf numFmtId="165" fontId="10" fillId="0" borderId="0" xfId="0" applyNumberFormat="1" applyFont="1"/>
    <xf numFmtId="43" fontId="10" fillId="0" borderId="0" xfId="1" applyFont="1"/>
    <xf numFmtId="10" fontId="10" fillId="0" borderId="0" xfId="2" applyNumberFormat="1" applyFont="1"/>
    <xf numFmtId="43" fontId="10" fillId="0" borderId="0" xfId="7" applyNumberFormat="1" applyFont="1"/>
    <xf numFmtId="1" fontId="10" fillId="0" borderId="0" xfId="7" applyNumberFormat="1" applyFont="1" applyAlignment="1">
      <alignment horizontal="right"/>
    </xf>
    <xf numFmtId="1" fontId="10" fillId="0" borderId="0" xfId="7" applyNumberFormat="1" applyFont="1"/>
    <xf numFmtId="0" fontId="10" fillId="0" borderId="0" xfId="7" applyFont="1"/>
    <xf numFmtId="165" fontId="10" fillId="0" borderId="0" xfId="7" applyNumberFormat="1" applyFont="1"/>
    <xf numFmtId="0" fontId="10" fillId="0" borderId="0" xfId="7" applyFont="1" applyAlignment="1">
      <alignment horizontal="right"/>
    </xf>
    <xf numFmtId="43" fontId="10" fillId="0" borderId="2" xfId="7" applyNumberFormat="1" applyFont="1" applyBorder="1"/>
    <xf numFmtId="43" fontId="10" fillId="0" borderId="2" xfId="7" applyNumberFormat="1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/>
    <xf numFmtId="43" fontId="9" fillId="0" borderId="2" xfId="1" applyFont="1" applyBorder="1"/>
    <xf numFmtId="0" fontId="10" fillId="0" borderId="2" xfId="0" applyFont="1" applyBorder="1"/>
    <xf numFmtId="43" fontId="10" fillId="0" borderId="2" xfId="1" applyFont="1" applyBorder="1"/>
    <xf numFmtId="0" fontId="10" fillId="0" borderId="2" xfId="7" applyFont="1" applyBorder="1" applyAlignment="1">
      <alignment vertical="center" wrapText="1"/>
    </xf>
    <xf numFmtId="43" fontId="10" fillId="0" borderId="2" xfId="0" applyNumberFormat="1" applyFont="1" applyBorder="1"/>
    <xf numFmtId="43" fontId="9" fillId="0" borderId="2" xfId="0" applyNumberFormat="1" applyFont="1" applyBorder="1"/>
    <xf numFmtId="10" fontId="10" fillId="0" borderId="2" xfId="2" applyNumberFormat="1" applyFont="1" applyBorder="1"/>
    <xf numFmtId="10" fontId="9" fillId="0" borderId="2" xfId="2" applyNumberFormat="1" applyFont="1" applyBorder="1"/>
    <xf numFmtId="10" fontId="0" fillId="0" borderId="0" xfId="2" applyNumberFormat="1" applyFont="1"/>
    <xf numFmtId="0" fontId="10" fillId="0" borderId="0" xfId="0" applyFont="1" applyAlignment="1">
      <alignment wrapText="1"/>
    </xf>
    <xf numFmtId="43" fontId="4" fillId="0" borderId="2" xfId="1" applyFont="1" applyFill="1" applyBorder="1" applyAlignment="1">
      <alignment wrapText="1"/>
    </xf>
    <xf numFmtId="0" fontId="9" fillId="0" borderId="0" xfId="0" applyFont="1"/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3" fontId="10" fillId="0" borderId="2" xfId="8" applyFont="1" applyBorder="1"/>
    <xf numFmtId="0" fontId="9" fillId="0" borderId="2" xfId="1" applyNumberFormat="1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 vertical="top"/>
    </xf>
    <xf numFmtId="43" fontId="10" fillId="0" borderId="2" xfId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/>
    </xf>
    <xf numFmtId="43" fontId="10" fillId="0" borderId="2" xfId="1" applyFont="1" applyFill="1" applyBorder="1" applyAlignment="1">
      <alignment horizontal="left"/>
    </xf>
    <xf numFmtId="14" fontId="10" fillId="0" borderId="2" xfId="7" applyNumberFormat="1" applyFont="1" applyBorder="1" applyAlignment="1">
      <alignment vertical="center" wrapText="1"/>
    </xf>
    <xf numFmtId="43" fontId="10" fillId="0" borderId="0" xfId="7" applyNumberFormat="1" applyFont="1" applyAlignment="1">
      <alignment horizontal="right"/>
    </xf>
    <xf numFmtId="43" fontId="9" fillId="0" borderId="2" xfId="7" applyNumberFormat="1" applyFont="1" applyBorder="1"/>
    <xf numFmtId="49" fontId="6" fillId="0" borderId="2" xfId="0" applyNumberFormat="1" applyFont="1" applyBorder="1" applyAlignment="1">
      <alignment vertical="center" wrapText="1"/>
    </xf>
    <xf numFmtId="43" fontId="6" fillId="0" borderId="2" xfId="1" applyFont="1" applyBorder="1" applyAlignment="1">
      <alignment vertical="center" wrapText="1"/>
    </xf>
    <xf numFmtId="43" fontId="21" fillId="0" borderId="2" xfId="1" applyFont="1" applyBorder="1" applyAlignment="1">
      <alignment horizontal="right" vertical="top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16" fillId="0" borderId="2" xfId="0" applyFont="1" applyBorder="1" applyAlignment="1">
      <alignment horizontal="left" vertical="top" wrapText="1"/>
    </xf>
    <xf numFmtId="43" fontId="14" fillId="2" borderId="2" xfId="1" applyFont="1" applyFill="1" applyBorder="1" applyAlignment="1">
      <alignment horizontal="right" vertical="top" shrinkToFit="1"/>
    </xf>
    <xf numFmtId="0" fontId="9" fillId="0" borderId="2" xfId="0" applyFont="1" applyBorder="1" applyAlignment="1">
      <alignment horizontal="left" vertical="center"/>
    </xf>
    <xf numFmtId="166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3" fontId="16" fillId="0" borderId="2" xfId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1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0" fillId="0" borderId="2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9" fillId="0" borderId="2" xfId="1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wrapText="1"/>
    </xf>
    <xf numFmtId="43" fontId="10" fillId="0" borderId="2" xfId="0" applyNumberFormat="1" applyFont="1" applyBorder="1" applyAlignment="1">
      <alignment wrapText="1"/>
    </xf>
    <xf numFmtId="10" fontId="10" fillId="0" borderId="2" xfId="2" applyNumberFormat="1" applyFont="1" applyBorder="1" applyAlignment="1">
      <alignment wrapText="1"/>
    </xf>
    <xf numFmtId="43" fontId="9" fillId="0" borderId="2" xfId="0" applyNumberFormat="1" applyFont="1" applyBorder="1" applyAlignment="1">
      <alignment wrapText="1"/>
    </xf>
    <xf numFmtId="10" fontId="9" fillId="0" borderId="2" xfId="2" applyNumberFormat="1" applyFont="1" applyBorder="1" applyAlignment="1">
      <alignment wrapText="1"/>
    </xf>
    <xf numFmtId="43" fontId="10" fillId="0" borderId="2" xfId="8" applyFont="1" applyBorder="1" applyAlignment="1">
      <alignment wrapText="1"/>
    </xf>
    <xf numFmtId="43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10" fillId="0" borderId="3" xfId="1" applyFont="1" applyBorder="1" applyAlignment="1">
      <alignment wrapText="1"/>
    </xf>
    <xf numFmtId="43" fontId="10" fillId="0" borderId="3" xfId="0" applyNumberFormat="1" applyFont="1" applyBorder="1" applyAlignment="1">
      <alignment wrapText="1"/>
    </xf>
    <xf numFmtId="10" fontId="10" fillId="0" borderId="3" xfId="2" applyNumberFormat="1" applyFont="1" applyBorder="1" applyAlignment="1">
      <alignment wrapText="1"/>
    </xf>
    <xf numFmtId="43" fontId="0" fillId="0" borderId="2" xfId="0" applyNumberFormat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43" fontId="16" fillId="3" borderId="2" xfId="1" applyFont="1" applyFill="1" applyBorder="1" applyAlignment="1">
      <alignment horizontal="center" vertical="center" wrapText="1"/>
    </xf>
    <xf numFmtId="43" fontId="14" fillId="3" borderId="2" xfId="1" applyFont="1" applyFill="1" applyBorder="1" applyAlignment="1">
      <alignment horizontal="center" vertical="center" shrinkToFit="1"/>
    </xf>
    <xf numFmtId="43" fontId="6" fillId="0" borderId="0" xfId="0" applyNumberFormat="1" applyFont="1" applyAlignment="1">
      <alignment horizontal="center" vertical="center"/>
    </xf>
    <xf numFmtId="10" fontId="21" fillId="0" borderId="2" xfId="2" applyNumberFormat="1" applyFont="1" applyBorder="1" applyAlignment="1">
      <alignment wrapText="1"/>
    </xf>
    <xf numFmtId="43" fontId="10" fillId="0" borderId="2" xfId="3" applyFont="1" applyBorder="1" applyAlignment="1">
      <alignment wrapText="1"/>
    </xf>
    <xf numFmtId="10" fontId="4" fillId="0" borderId="11" xfId="2" applyNumberFormat="1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3" fontId="17" fillId="0" borderId="15" xfId="1" applyFont="1" applyBorder="1" applyAlignment="1">
      <alignment horizontal="right" vertical="center"/>
    </xf>
    <xf numFmtId="43" fontId="24" fillId="0" borderId="15" xfId="1" applyFont="1" applyBorder="1" applyAlignment="1">
      <alignment horizontal="right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43" fontId="9" fillId="0" borderId="1" xfId="1" applyFont="1" applyBorder="1" applyAlignment="1">
      <alignment horizontal="center" wrapText="1"/>
    </xf>
    <xf numFmtId="43" fontId="9" fillId="0" borderId="10" xfId="1" applyFont="1" applyBorder="1" applyAlignment="1">
      <alignment horizontal="center" wrapText="1"/>
    </xf>
    <xf numFmtId="43" fontId="9" fillId="0" borderId="6" xfId="1" applyFont="1" applyBorder="1" applyAlignment="1">
      <alignment horizontal="center" wrapText="1"/>
    </xf>
    <xf numFmtId="0" fontId="9" fillId="0" borderId="7" xfId="7" applyFont="1" applyBorder="1" applyAlignment="1">
      <alignment horizontal="center"/>
    </xf>
    <xf numFmtId="0" fontId="14" fillId="0" borderId="8" xfId="7" applyFont="1" applyBorder="1"/>
    <xf numFmtId="0" fontId="14" fillId="0" borderId="9" xfId="7" applyFont="1" applyBorder="1"/>
    <xf numFmtId="0" fontId="9" fillId="0" borderId="2" xfId="7" applyFont="1" applyBorder="1" applyAlignment="1">
      <alignment horizontal="center"/>
    </xf>
    <xf numFmtId="0" fontId="18" fillId="0" borderId="2" xfId="7" applyFont="1" applyBorder="1"/>
    <xf numFmtId="49" fontId="21" fillId="0" borderId="1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top"/>
    </xf>
    <xf numFmtId="49" fontId="22" fillId="0" borderId="10" xfId="0" applyNumberFormat="1" applyFont="1" applyBorder="1" applyAlignment="1">
      <alignment horizontal="center" vertical="top"/>
    </xf>
    <xf numFmtId="49" fontId="22" fillId="0" borderId="6" xfId="0" applyNumberFormat="1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2 2 2" xfId="9" xr:uid="{9A32EBCD-23E2-4700-8902-A80F659D23DB}"/>
    <cellStyle name="Comma 3" xfId="6" xr:uid="{2AA5269A-360E-4467-B3CE-D2CE2CCC8AD7}"/>
    <cellStyle name="Comma 3 2" xfId="10" xr:uid="{AE7DC7A6-461C-4E3B-A612-C77C63D5AD36}"/>
    <cellStyle name="Comma 4" xfId="8" xr:uid="{86126A55-D134-42F1-806F-969E955436A0}"/>
    <cellStyle name="Normal" xfId="0" builtinId="0"/>
    <cellStyle name="Normal 2" xfId="5" xr:uid="{E0438D77-A18E-4C1A-B6B9-0D1886D6898B}"/>
    <cellStyle name="Normal 3" xfId="7" xr:uid="{2B8C285D-0676-49F0-9701-829650416B41}"/>
    <cellStyle name="Normal 3 2" xfId="11" xr:uid="{26F1CC5B-D3E1-4BD5-B31B-ACD5D53A7C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stdial.com/Mumbai/Bharat-Infrastructure-Engineering-Ltd-Head-Office-Off-Church-Road-Opposite-Hotel-Leela-Andheri-East/022P7703674_BZD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K43"/>
  <sheetViews>
    <sheetView tabSelected="1" workbookViewId="0">
      <selection activeCell="I18" sqref="I18"/>
    </sheetView>
  </sheetViews>
  <sheetFormatPr defaultRowHeight="15" x14ac:dyDescent="0.25"/>
  <cols>
    <col min="1" max="1" width="32.85546875" style="5" customWidth="1"/>
    <col min="2" max="2" width="12.85546875" bestFit="1" customWidth="1"/>
    <col min="3" max="3" width="13.7109375" bestFit="1" customWidth="1"/>
    <col min="4" max="4" width="15.28515625" customWidth="1"/>
    <col min="5" max="5" width="14.7109375" customWidth="1"/>
    <col min="6" max="6" width="14.28515625" style="20" bestFit="1" customWidth="1"/>
    <col min="7" max="7" width="11.140625" style="20" customWidth="1"/>
    <col min="8" max="8" width="12.85546875" style="20" bestFit="1" customWidth="1"/>
    <col min="9" max="9" width="12.28515625" customWidth="1"/>
    <col min="10" max="10" width="39.5703125" bestFit="1" customWidth="1"/>
    <col min="11" max="11" width="22.7109375" bestFit="1" customWidth="1"/>
    <col min="254" max="254" width="4" bestFit="1" customWidth="1"/>
    <col min="255" max="255" width="51.85546875" bestFit="1" customWidth="1"/>
    <col min="256" max="256" width="16.140625" bestFit="1" customWidth="1"/>
    <col min="257" max="257" width="11.42578125" bestFit="1" customWidth="1"/>
    <col min="258" max="258" width="16" bestFit="1" customWidth="1"/>
    <col min="510" max="510" width="4" bestFit="1" customWidth="1"/>
    <col min="511" max="511" width="51.85546875" bestFit="1" customWidth="1"/>
    <col min="512" max="512" width="16.140625" bestFit="1" customWidth="1"/>
    <col min="513" max="513" width="11.42578125" bestFit="1" customWidth="1"/>
    <col min="514" max="514" width="16" bestFit="1" customWidth="1"/>
    <col min="766" max="766" width="4" bestFit="1" customWidth="1"/>
    <col min="767" max="767" width="51.85546875" bestFit="1" customWidth="1"/>
    <col min="768" max="768" width="16.140625" bestFit="1" customWidth="1"/>
    <col min="769" max="769" width="11.42578125" bestFit="1" customWidth="1"/>
    <col min="770" max="770" width="16" bestFit="1" customWidth="1"/>
    <col min="1022" max="1022" width="4" bestFit="1" customWidth="1"/>
    <col min="1023" max="1023" width="51.85546875" bestFit="1" customWidth="1"/>
    <col min="1024" max="1024" width="16.140625" bestFit="1" customWidth="1"/>
    <col min="1025" max="1025" width="11.42578125" bestFit="1" customWidth="1"/>
    <col min="1026" max="1026" width="16" bestFit="1" customWidth="1"/>
    <col min="1278" max="1278" width="4" bestFit="1" customWidth="1"/>
    <col min="1279" max="1279" width="51.85546875" bestFit="1" customWidth="1"/>
    <col min="1280" max="1280" width="16.140625" bestFit="1" customWidth="1"/>
    <col min="1281" max="1281" width="11.42578125" bestFit="1" customWidth="1"/>
    <col min="1282" max="1282" width="16" bestFit="1" customWidth="1"/>
    <col min="1534" max="1534" width="4" bestFit="1" customWidth="1"/>
    <col min="1535" max="1535" width="51.85546875" bestFit="1" customWidth="1"/>
    <col min="1536" max="1536" width="16.140625" bestFit="1" customWidth="1"/>
    <col min="1537" max="1537" width="11.42578125" bestFit="1" customWidth="1"/>
    <col min="1538" max="1538" width="16" bestFit="1" customWidth="1"/>
    <col min="1790" max="1790" width="4" bestFit="1" customWidth="1"/>
    <col min="1791" max="1791" width="51.85546875" bestFit="1" customWidth="1"/>
    <col min="1792" max="1792" width="16.140625" bestFit="1" customWidth="1"/>
    <col min="1793" max="1793" width="11.42578125" bestFit="1" customWidth="1"/>
    <col min="1794" max="1794" width="16" bestFit="1" customWidth="1"/>
    <col min="2046" max="2046" width="4" bestFit="1" customWidth="1"/>
    <col min="2047" max="2047" width="51.85546875" bestFit="1" customWidth="1"/>
    <col min="2048" max="2048" width="16.140625" bestFit="1" customWidth="1"/>
    <col min="2049" max="2049" width="11.42578125" bestFit="1" customWidth="1"/>
    <col min="2050" max="2050" width="16" bestFit="1" customWidth="1"/>
    <col min="2302" max="2302" width="4" bestFit="1" customWidth="1"/>
    <col min="2303" max="2303" width="51.85546875" bestFit="1" customWidth="1"/>
    <col min="2304" max="2304" width="16.140625" bestFit="1" customWidth="1"/>
    <col min="2305" max="2305" width="11.42578125" bestFit="1" customWidth="1"/>
    <col min="2306" max="2306" width="16" bestFit="1" customWidth="1"/>
    <col min="2558" max="2558" width="4" bestFit="1" customWidth="1"/>
    <col min="2559" max="2559" width="51.85546875" bestFit="1" customWidth="1"/>
    <col min="2560" max="2560" width="16.140625" bestFit="1" customWidth="1"/>
    <col min="2561" max="2561" width="11.42578125" bestFit="1" customWidth="1"/>
    <col min="2562" max="2562" width="16" bestFit="1" customWidth="1"/>
    <col min="2814" max="2814" width="4" bestFit="1" customWidth="1"/>
    <col min="2815" max="2815" width="51.85546875" bestFit="1" customWidth="1"/>
    <col min="2816" max="2816" width="16.140625" bestFit="1" customWidth="1"/>
    <col min="2817" max="2817" width="11.42578125" bestFit="1" customWidth="1"/>
    <col min="2818" max="2818" width="16" bestFit="1" customWidth="1"/>
    <col min="3070" max="3070" width="4" bestFit="1" customWidth="1"/>
    <col min="3071" max="3071" width="51.85546875" bestFit="1" customWidth="1"/>
    <col min="3072" max="3072" width="16.140625" bestFit="1" customWidth="1"/>
    <col min="3073" max="3073" width="11.42578125" bestFit="1" customWidth="1"/>
    <col min="3074" max="3074" width="16" bestFit="1" customWidth="1"/>
    <col min="3326" max="3326" width="4" bestFit="1" customWidth="1"/>
    <col min="3327" max="3327" width="51.85546875" bestFit="1" customWidth="1"/>
    <col min="3328" max="3328" width="16.140625" bestFit="1" customWidth="1"/>
    <col min="3329" max="3329" width="11.42578125" bestFit="1" customWidth="1"/>
    <col min="3330" max="3330" width="16" bestFit="1" customWidth="1"/>
    <col min="3582" max="3582" width="4" bestFit="1" customWidth="1"/>
    <col min="3583" max="3583" width="51.85546875" bestFit="1" customWidth="1"/>
    <col min="3584" max="3584" width="16.140625" bestFit="1" customWidth="1"/>
    <col min="3585" max="3585" width="11.42578125" bestFit="1" customWidth="1"/>
    <col min="3586" max="3586" width="16" bestFit="1" customWidth="1"/>
    <col min="3838" max="3838" width="4" bestFit="1" customWidth="1"/>
    <col min="3839" max="3839" width="51.85546875" bestFit="1" customWidth="1"/>
    <col min="3840" max="3840" width="16.140625" bestFit="1" customWidth="1"/>
    <col min="3841" max="3841" width="11.42578125" bestFit="1" customWidth="1"/>
    <col min="3842" max="3842" width="16" bestFit="1" customWidth="1"/>
    <col min="4094" max="4094" width="4" bestFit="1" customWidth="1"/>
    <col min="4095" max="4095" width="51.85546875" bestFit="1" customWidth="1"/>
    <col min="4096" max="4096" width="16.140625" bestFit="1" customWidth="1"/>
    <col min="4097" max="4097" width="11.42578125" bestFit="1" customWidth="1"/>
    <col min="4098" max="4098" width="16" bestFit="1" customWidth="1"/>
    <col min="4350" max="4350" width="4" bestFit="1" customWidth="1"/>
    <col min="4351" max="4351" width="51.85546875" bestFit="1" customWidth="1"/>
    <col min="4352" max="4352" width="16.140625" bestFit="1" customWidth="1"/>
    <col min="4353" max="4353" width="11.42578125" bestFit="1" customWidth="1"/>
    <col min="4354" max="4354" width="16" bestFit="1" customWidth="1"/>
    <col min="4606" max="4606" width="4" bestFit="1" customWidth="1"/>
    <col min="4607" max="4607" width="51.85546875" bestFit="1" customWidth="1"/>
    <col min="4608" max="4608" width="16.140625" bestFit="1" customWidth="1"/>
    <col min="4609" max="4609" width="11.42578125" bestFit="1" customWidth="1"/>
    <col min="4610" max="4610" width="16" bestFit="1" customWidth="1"/>
    <col min="4862" max="4862" width="4" bestFit="1" customWidth="1"/>
    <col min="4863" max="4863" width="51.85546875" bestFit="1" customWidth="1"/>
    <col min="4864" max="4864" width="16.140625" bestFit="1" customWidth="1"/>
    <col min="4865" max="4865" width="11.42578125" bestFit="1" customWidth="1"/>
    <col min="4866" max="4866" width="16" bestFit="1" customWidth="1"/>
    <col min="5118" max="5118" width="4" bestFit="1" customWidth="1"/>
    <col min="5119" max="5119" width="51.85546875" bestFit="1" customWidth="1"/>
    <col min="5120" max="5120" width="16.140625" bestFit="1" customWidth="1"/>
    <col min="5121" max="5121" width="11.42578125" bestFit="1" customWidth="1"/>
    <col min="5122" max="5122" width="16" bestFit="1" customWidth="1"/>
    <col min="5374" max="5374" width="4" bestFit="1" customWidth="1"/>
    <col min="5375" max="5375" width="51.85546875" bestFit="1" customWidth="1"/>
    <col min="5376" max="5376" width="16.140625" bestFit="1" customWidth="1"/>
    <col min="5377" max="5377" width="11.42578125" bestFit="1" customWidth="1"/>
    <col min="5378" max="5378" width="16" bestFit="1" customWidth="1"/>
    <col min="5630" max="5630" width="4" bestFit="1" customWidth="1"/>
    <col min="5631" max="5631" width="51.85546875" bestFit="1" customWidth="1"/>
    <col min="5632" max="5632" width="16.140625" bestFit="1" customWidth="1"/>
    <col min="5633" max="5633" width="11.42578125" bestFit="1" customWidth="1"/>
    <col min="5634" max="5634" width="16" bestFit="1" customWidth="1"/>
    <col min="5886" max="5886" width="4" bestFit="1" customWidth="1"/>
    <col min="5887" max="5887" width="51.85546875" bestFit="1" customWidth="1"/>
    <col min="5888" max="5888" width="16.140625" bestFit="1" customWidth="1"/>
    <col min="5889" max="5889" width="11.42578125" bestFit="1" customWidth="1"/>
    <col min="5890" max="5890" width="16" bestFit="1" customWidth="1"/>
    <col min="6142" max="6142" width="4" bestFit="1" customWidth="1"/>
    <col min="6143" max="6143" width="51.85546875" bestFit="1" customWidth="1"/>
    <col min="6144" max="6144" width="16.140625" bestFit="1" customWidth="1"/>
    <col min="6145" max="6145" width="11.42578125" bestFit="1" customWidth="1"/>
    <col min="6146" max="6146" width="16" bestFit="1" customWidth="1"/>
    <col min="6398" max="6398" width="4" bestFit="1" customWidth="1"/>
    <col min="6399" max="6399" width="51.85546875" bestFit="1" customWidth="1"/>
    <col min="6400" max="6400" width="16.140625" bestFit="1" customWidth="1"/>
    <col min="6401" max="6401" width="11.42578125" bestFit="1" customWidth="1"/>
    <col min="6402" max="6402" width="16" bestFit="1" customWidth="1"/>
    <col min="6654" max="6654" width="4" bestFit="1" customWidth="1"/>
    <col min="6655" max="6655" width="51.85546875" bestFit="1" customWidth="1"/>
    <col min="6656" max="6656" width="16.140625" bestFit="1" customWidth="1"/>
    <col min="6657" max="6657" width="11.42578125" bestFit="1" customWidth="1"/>
    <col min="6658" max="6658" width="16" bestFit="1" customWidth="1"/>
    <col min="6910" max="6910" width="4" bestFit="1" customWidth="1"/>
    <col min="6911" max="6911" width="51.85546875" bestFit="1" customWidth="1"/>
    <col min="6912" max="6912" width="16.140625" bestFit="1" customWidth="1"/>
    <col min="6913" max="6913" width="11.42578125" bestFit="1" customWidth="1"/>
    <col min="6914" max="6914" width="16" bestFit="1" customWidth="1"/>
    <col min="7166" max="7166" width="4" bestFit="1" customWidth="1"/>
    <col min="7167" max="7167" width="51.85546875" bestFit="1" customWidth="1"/>
    <col min="7168" max="7168" width="16.140625" bestFit="1" customWidth="1"/>
    <col min="7169" max="7169" width="11.42578125" bestFit="1" customWidth="1"/>
    <col min="7170" max="7170" width="16" bestFit="1" customWidth="1"/>
    <col min="7422" max="7422" width="4" bestFit="1" customWidth="1"/>
    <col min="7423" max="7423" width="51.85546875" bestFit="1" customWidth="1"/>
    <col min="7424" max="7424" width="16.140625" bestFit="1" customWidth="1"/>
    <col min="7425" max="7425" width="11.42578125" bestFit="1" customWidth="1"/>
    <col min="7426" max="7426" width="16" bestFit="1" customWidth="1"/>
    <col min="7678" max="7678" width="4" bestFit="1" customWidth="1"/>
    <col min="7679" max="7679" width="51.85546875" bestFit="1" customWidth="1"/>
    <col min="7680" max="7680" width="16.140625" bestFit="1" customWidth="1"/>
    <col min="7681" max="7681" width="11.42578125" bestFit="1" customWidth="1"/>
    <col min="7682" max="7682" width="16" bestFit="1" customWidth="1"/>
    <col min="7934" max="7934" width="4" bestFit="1" customWidth="1"/>
    <col min="7935" max="7935" width="51.85546875" bestFit="1" customWidth="1"/>
    <col min="7936" max="7936" width="16.140625" bestFit="1" customWidth="1"/>
    <col min="7937" max="7937" width="11.42578125" bestFit="1" customWidth="1"/>
    <col min="7938" max="7938" width="16" bestFit="1" customWidth="1"/>
    <col min="8190" max="8190" width="4" bestFit="1" customWidth="1"/>
    <col min="8191" max="8191" width="51.85546875" bestFit="1" customWidth="1"/>
    <col min="8192" max="8192" width="16.140625" bestFit="1" customWidth="1"/>
    <col min="8193" max="8193" width="11.42578125" bestFit="1" customWidth="1"/>
    <col min="8194" max="8194" width="16" bestFit="1" customWidth="1"/>
    <col min="8446" max="8446" width="4" bestFit="1" customWidth="1"/>
    <col min="8447" max="8447" width="51.85546875" bestFit="1" customWidth="1"/>
    <col min="8448" max="8448" width="16.140625" bestFit="1" customWidth="1"/>
    <col min="8449" max="8449" width="11.42578125" bestFit="1" customWidth="1"/>
    <col min="8450" max="8450" width="16" bestFit="1" customWidth="1"/>
    <col min="8702" max="8702" width="4" bestFit="1" customWidth="1"/>
    <col min="8703" max="8703" width="51.85546875" bestFit="1" customWidth="1"/>
    <col min="8704" max="8704" width="16.140625" bestFit="1" customWidth="1"/>
    <col min="8705" max="8705" width="11.42578125" bestFit="1" customWidth="1"/>
    <col min="8706" max="8706" width="16" bestFit="1" customWidth="1"/>
    <col min="8958" max="8958" width="4" bestFit="1" customWidth="1"/>
    <col min="8959" max="8959" width="51.85546875" bestFit="1" customWidth="1"/>
    <col min="8960" max="8960" width="16.140625" bestFit="1" customWidth="1"/>
    <col min="8961" max="8961" width="11.42578125" bestFit="1" customWidth="1"/>
    <col min="8962" max="8962" width="16" bestFit="1" customWidth="1"/>
    <col min="9214" max="9214" width="4" bestFit="1" customWidth="1"/>
    <col min="9215" max="9215" width="51.85546875" bestFit="1" customWidth="1"/>
    <col min="9216" max="9216" width="16.140625" bestFit="1" customWidth="1"/>
    <col min="9217" max="9217" width="11.42578125" bestFit="1" customWidth="1"/>
    <col min="9218" max="9218" width="16" bestFit="1" customWidth="1"/>
    <col min="9470" max="9470" width="4" bestFit="1" customWidth="1"/>
    <col min="9471" max="9471" width="51.85546875" bestFit="1" customWidth="1"/>
    <col min="9472" max="9472" width="16.140625" bestFit="1" customWidth="1"/>
    <col min="9473" max="9473" width="11.42578125" bestFit="1" customWidth="1"/>
    <col min="9474" max="9474" width="16" bestFit="1" customWidth="1"/>
    <col min="9726" max="9726" width="4" bestFit="1" customWidth="1"/>
    <col min="9727" max="9727" width="51.85546875" bestFit="1" customWidth="1"/>
    <col min="9728" max="9728" width="16.140625" bestFit="1" customWidth="1"/>
    <col min="9729" max="9729" width="11.42578125" bestFit="1" customWidth="1"/>
    <col min="9730" max="9730" width="16" bestFit="1" customWidth="1"/>
    <col min="9982" max="9982" width="4" bestFit="1" customWidth="1"/>
    <col min="9983" max="9983" width="51.85546875" bestFit="1" customWidth="1"/>
    <col min="9984" max="9984" width="16.140625" bestFit="1" customWidth="1"/>
    <col min="9985" max="9985" width="11.42578125" bestFit="1" customWidth="1"/>
    <col min="9986" max="9986" width="16" bestFit="1" customWidth="1"/>
    <col min="10238" max="10238" width="4" bestFit="1" customWidth="1"/>
    <col min="10239" max="10239" width="51.85546875" bestFit="1" customWidth="1"/>
    <col min="10240" max="10240" width="16.140625" bestFit="1" customWidth="1"/>
    <col min="10241" max="10241" width="11.42578125" bestFit="1" customWidth="1"/>
    <col min="10242" max="10242" width="16" bestFit="1" customWidth="1"/>
    <col min="10494" max="10494" width="4" bestFit="1" customWidth="1"/>
    <col min="10495" max="10495" width="51.85546875" bestFit="1" customWidth="1"/>
    <col min="10496" max="10496" width="16.140625" bestFit="1" customWidth="1"/>
    <col min="10497" max="10497" width="11.42578125" bestFit="1" customWidth="1"/>
    <col min="10498" max="10498" width="16" bestFit="1" customWidth="1"/>
    <col min="10750" max="10750" width="4" bestFit="1" customWidth="1"/>
    <col min="10751" max="10751" width="51.85546875" bestFit="1" customWidth="1"/>
    <col min="10752" max="10752" width="16.140625" bestFit="1" customWidth="1"/>
    <col min="10753" max="10753" width="11.42578125" bestFit="1" customWidth="1"/>
    <col min="10754" max="10754" width="16" bestFit="1" customWidth="1"/>
    <col min="11006" max="11006" width="4" bestFit="1" customWidth="1"/>
    <col min="11007" max="11007" width="51.85546875" bestFit="1" customWidth="1"/>
    <col min="11008" max="11008" width="16.140625" bestFit="1" customWidth="1"/>
    <col min="11009" max="11009" width="11.42578125" bestFit="1" customWidth="1"/>
    <col min="11010" max="11010" width="16" bestFit="1" customWidth="1"/>
    <col min="11262" max="11262" width="4" bestFit="1" customWidth="1"/>
    <col min="11263" max="11263" width="51.85546875" bestFit="1" customWidth="1"/>
    <col min="11264" max="11264" width="16.140625" bestFit="1" customWidth="1"/>
    <col min="11265" max="11265" width="11.42578125" bestFit="1" customWidth="1"/>
    <col min="11266" max="11266" width="16" bestFit="1" customWidth="1"/>
    <col min="11518" max="11518" width="4" bestFit="1" customWidth="1"/>
    <col min="11519" max="11519" width="51.85546875" bestFit="1" customWidth="1"/>
    <col min="11520" max="11520" width="16.140625" bestFit="1" customWidth="1"/>
    <col min="11521" max="11521" width="11.42578125" bestFit="1" customWidth="1"/>
    <col min="11522" max="11522" width="16" bestFit="1" customWidth="1"/>
    <col min="11774" max="11774" width="4" bestFit="1" customWidth="1"/>
    <col min="11775" max="11775" width="51.85546875" bestFit="1" customWidth="1"/>
    <col min="11776" max="11776" width="16.140625" bestFit="1" customWidth="1"/>
    <col min="11777" max="11777" width="11.42578125" bestFit="1" customWidth="1"/>
    <col min="11778" max="11778" width="16" bestFit="1" customWidth="1"/>
    <col min="12030" max="12030" width="4" bestFit="1" customWidth="1"/>
    <col min="12031" max="12031" width="51.85546875" bestFit="1" customWidth="1"/>
    <col min="12032" max="12032" width="16.140625" bestFit="1" customWidth="1"/>
    <col min="12033" max="12033" width="11.42578125" bestFit="1" customWidth="1"/>
    <col min="12034" max="12034" width="16" bestFit="1" customWidth="1"/>
    <col min="12286" max="12286" width="4" bestFit="1" customWidth="1"/>
    <col min="12287" max="12287" width="51.85546875" bestFit="1" customWidth="1"/>
    <col min="12288" max="12288" width="16.140625" bestFit="1" customWidth="1"/>
    <col min="12289" max="12289" width="11.42578125" bestFit="1" customWidth="1"/>
    <col min="12290" max="12290" width="16" bestFit="1" customWidth="1"/>
    <col min="12542" max="12542" width="4" bestFit="1" customWidth="1"/>
    <col min="12543" max="12543" width="51.85546875" bestFit="1" customWidth="1"/>
    <col min="12544" max="12544" width="16.140625" bestFit="1" customWidth="1"/>
    <col min="12545" max="12545" width="11.42578125" bestFit="1" customWidth="1"/>
    <col min="12546" max="12546" width="16" bestFit="1" customWidth="1"/>
    <col min="12798" max="12798" width="4" bestFit="1" customWidth="1"/>
    <col min="12799" max="12799" width="51.85546875" bestFit="1" customWidth="1"/>
    <col min="12800" max="12800" width="16.140625" bestFit="1" customWidth="1"/>
    <col min="12801" max="12801" width="11.42578125" bestFit="1" customWidth="1"/>
    <col min="12802" max="12802" width="16" bestFit="1" customWidth="1"/>
    <col min="13054" max="13054" width="4" bestFit="1" customWidth="1"/>
    <col min="13055" max="13055" width="51.85546875" bestFit="1" customWidth="1"/>
    <col min="13056" max="13056" width="16.140625" bestFit="1" customWidth="1"/>
    <col min="13057" max="13057" width="11.42578125" bestFit="1" customWidth="1"/>
    <col min="13058" max="13058" width="16" bestFit="1" customWidth="1"/>
    <col min="13310" max="13310" width="4" bestFit="1" customWidth="1"/>
    <col min="13311" max="13311" width="51.85546875" bestFit="1" customWidth="1"/>
    <col min="13312" max="13312" width="16.140625" bestFit="1" customWidth="1"/>
    <col min="13313" max="13313" width="11.42578125" bestFit="1" customWidth="1"/>
    <col min="13314" max="13314" width="16" bestFit="1" customWidth="1"/>
    <col min="13566" max="13566" width="4" bestFit="1" customWidth="1"/>
    <col min="13567" max="13567" width="51.85546875" bestFit="1" customWidth="1"/>
    <col min="13568" max="13568" width="16.140625" bestFit="1" customWidth="1"/>
    <col min="13569" max="13569" width="11.42578125" bestFit="1" customWidth="1"/>
    <col min="13570" max="13570" width="16" bestFit="1" customWidth="1"/>
    <col min="13822" max="13822" width="4" bestFit="1" customWidth="1"/>
    <col min="13823" max="13823" width="51.85546875" bestFit="1" customWidth="1"/>
    <col min="13824" max="13824" width="16.140625" bestFit="1" customWidth="1"/>
    <col min="13825" max="13825" width="11.42578125" bestFit="1" customWidth="1"/>
    <col min="13826" max="13826" width="16" bestFit="1" customWidth="1"/>
    <col min="14078" max="14078" width="4" bestFit="1" customWidth="1"/>
    <col min="14079" max="14079" width="51.85546875" bestFit="1" customWidth="1"/>
    <col min="14080" max="14080" width="16.140625" bestFit="1" customWidth="1"/>
    <col min="14081" max="14081" width="11.42578125" bestFit="1" customWidth="1"/>
    <col min="14082" max="14082" width="16" bestFit="1" customWidth="1"/>
    <col min="14334" max="14334" width="4" bestFit="1" customWidth="1"/>
    <col min="14335" max="14335" width="51.85546875" bestFit="1" customWidth="1"/>
    <col min="14336" max="14336" width="16.140625" bestFit="1" customWidth="1"/>
    <col min="14337" max="14337" width="11.42578125" bestFit="1" customWidth="1"/>
    <col min="14338" max="14338" width="16" bestFit="1" customWidth="1"/>
    <col min="14590" max="14590" width="4" bestFit="1" customWidth="1"/>
    <col min="14591" max="14591" width="51.85546875" bestFit="1" customWidth="1"/>
    <col min="14592" max="14592" width="16.140625" bestFit="1" customWidth="1"/>
    <col min="14593" max="14593" width="11.42578125" bestFit="1" customWidth="1"/>
    <col min="14594" max="14594" width="16" bestFit="1" customWidth="1"/>
    <col min="14846" max="14846" width="4" bestFit="1" customWidth="1"/>
    <col min="14847" max="14847" width="51.85546875" bestFit="1" customWidth="1"/>
    <col min="14848" max="14848" width="16.140625" bestFit="1" customWidth="1"/>
    <col min="14849" max="14849" width="11.42578125" bestFit="1" customWidth="1"/>
    <col min="14850" max="14850" width="16" bestFit="1" customWidth="1"/>
    <col min="15102" max="15102" width="4" bestFit="1" customWidth="1"/>
    <col min="15103" max="15103" width="51.85546875" bestFit="1" customWidth="1"/>
    <col min="15104" max="15104" width="16.140625" bestFit="1" customWidth="1"/>
    <col min="15105" max="15105" width="11.42578125" bestFit="1" customWidth="1"/>
    <col min="15106" max="15106" width="16" bestFit="1" customWidth="1"/>
    <col min="15358" max="15358" width="4" bestFit="1" customWidth="1"/>
    <col min="15359" max="15359" width="51.85546875" bestFit="1" customWidth="1"/>
    <col min="15360" max="15360" width="16.140625" bestFit="1" customWidth="1"/>
    <col min="15361" max="15361" width="11.42578125" bestFit="1" customWidth="1"/>
    <col min="15362" max="15362" width="16" bestFit="1" customWidth="1"/>
    <col min="15614" max="15614" width="4" bestFit="1" customWidth="1"/>
    <col min="15615" max="15615" width="51.85546875" bestFit="1" customWidth="1"/>
    <col min="15616" max="15616" width="16.140625" bestFit="1" customWidth="1"/>
    <col min="15617" max="15617" width="11.42578125" bestFit="1" customWidth="1"/>
    <col min="15618" max="15618" width="16" bestFit="1" customWidth="1"/>
    <col min="15870" max="15870" width="4" bestFit="1" customWidth="1"/>
    <col min="15871" max="15871" width="51.85546875" bestFit="1" customWidth="1"/>
    <col min="15872" max="15872" width="16.140625" bestFit="1" customWidth="1"/>
    <col min="15873" max="15873" width="11.42578125" bestFit="1" customWidth="1"/>
    <col min="15874" max="15874" width="16" bestFit="1" customWidth="1"/>
    <col min="16126" max="16126" width="4" bestFit="1" customWidth="1"/>
    <col min="16127" max="16127" width="51.85546875" bestFit="1" customWidth="1"/>
    <col min="16128" max="16128" width="16.140625" bestFit="1" customWidth="1"/>
    <col min="16129" max="16129" width="11.42578125" bestFit="1" customWidth="1"/>
    <col min="16130" max="16130" width="16" bestFit="1" customWidth="1"/>
  </cols>
  <sheetData>
    <row r="1" spans="1:11" s="5" customFormat="1" ht="63" x14ac:dyDescent="0.25">
      <c r="A1" s="4" t="s">
        <v>4</v>
      </c>
      <c r="B1" s="4" t="s">
        <v>29</v>
      </c>
      <c r="C1" s="4" t="s">
        <v>342</v>
      </c>
      <c r="D1" s="4" t="s">
        <v>343</v>
      </c>
      <c r="E1" s="4" t="s">
        <v>312</v>
      </c>
      <c r="F1" s="4" t="s">
        <v>313</v>
      </c>
      <c r="G1" s="4" t="s">
        <v>310</v>
      </c>
      <c r="H1" s="4" t="s">
        <v>309</v>
      </c>
      <c r="I1" s="4" t="s">
        <v>311</v>
      </c>
      <c r="J1" s="13" t="s">
        <v>5</v>
      </c>
    </row>
    <row r="2" spans="1:11" ht="31.5" x14ac:dyDescent="0.25">
      <c r="A2" s="6" t="s">
        <v>28</v>
      </c>
      <c r="B2" s="7">
        <v>33.5</v>
      </c>
      <c r="C2" s="8">
        <f>'Summary Sheet'!D2</f>
        <v>33.408999999999999</v>
      </c>
      <c r="D2" s="9">
        <v>33.409999999999997</v>
      </c>
      <c r="E2" s="8">
        <f>'Summary Sheet'!F2</f>
        <v>33.408999999999999</v>
      </c>
      <c r="F2" s="9">
        <v>33.409999999999997</v>
      </c>
      <c r="G2" s="8">
        <f>C2-D2</f>
        <v>-9.9999999999766942E-4</v>
      </c>
      <c r="H2" s="8">
        <f>C2-E2</f>
        <v>0</v>
      </c>
      <c r="I2" s="10">
        <f>D2-F2</f>
        <v>0</v>
      </c>
      <c r="J2" s="13"/>
    </row>
    <row r="3" spans="1:11" ht="31.5" x14ac:dyDescent="0.25">
      <c r="A3" s="12" t="s">
        <v>13</v>
      </c>
      <c r="B3" s="7">
        <v>84.89</v>
      </c>
      <c r="C3" s="8">
        <f>'Summary Sheet'!D3</f>
        <v>11.16521365</v>
      </c>
      <c r="D3" s="63">
        <v>7.65</v>
      </c>
      <c r="E3" s="8">
        <f>'Summary Sheet'!F3</f>
        <v>9.5477655000000006</v>
      </c>
      <c r="F3" s="63">
        <v>5.52</v>
      </c>
      <c r="G3" s="8">
        <f t="shared" ref="G3:G9" si="0">C3-D3</f>
        <v>3.5152136499999997</v>
      </c>
      <c r="H3" s="8">
        <f t="shared" ref="H3:H9" si="1">C3-E3</f>
        <v>1.6174481499999995</v>
      </c>
      <c r="I3" s="10">
        <f t="shared" ref="I3:I9" si="2">D3-F3</f>
        <v>2.1300000000000008</v>
      </c>
      <c r="J3" s="13" t="s">
        <v>356</v>
      </c>
    </row>
    <row r="4" spans="1:11" ht="15.75" x14ac:dyDescent="0.25">
      <c r="A4" s="12" t="s">
        <v>23</v>
      </c>
      <c r="B4" s="7">
        <v>127.66</v>
      </c>
      <c r="C4" s="8">
        <f>'Summary Sheet'!D4</f>
        <v>0</v>
      </c>
      <c r="D4" s="63">
        <v>0</v>
      </c>
      <c r="E4" s="8">
        <f>'Summary Sheet'!D4</f>
        <v>0</v>
      </c>
      <c r="F4" s="63">
        <v>0</v>
      </c>
      <c r="G4" s="8">
        <f t="shared" si="0"/>
        <v>0</v>
      </c>
      <c r="H4" s="8">
        <f t="shared" si="1"/>
        <v>0</v>
      </c>
      <c r="I4" s="10">
        <f t="shared" si="2"/>
        <v>0</v>
      </c>
      <c r="J4" s="13"/>
    </row>
    <row r="5" spans="1:11" ht="15.75" x14ac:dyDescent="0.25">
      <c r="A5" s="12" t="s">
        <v>24</v>
      </c>
      <c r="B5" s="7">
        <v>15</v>
      </c>
      <c r="C5" s="8">
        <f>'Summary Sheet'!D5</f>
        <v>8.8178312999999999</v>
      </c>
      <c r="D5" s="63">
        <v>8.3699999999999992</v>
      </c>
      <c r="E5" s="8">
        <f>'Summary Sheet'!F5</f>
        <v>8.8178312999999999</v>
      </c>
      <c r="F5" s="63">
        <v>8.34</v>
      </c>
      <c r="G5" s="8">
        <f t="shared" si="0"/>
        <v>0.44783130000000071</v>
      </c>
      <c r="H5" s="8">
        <f t="shared" si="1"/>
        <v>0</v>
      </c>
      <c r="I5" s="10">
        <f t="shared" si="2"/>
        <v>2.9999999999999361E-2</v>
      </c>
      <c r="J5" s="13"/>
    </row>
    <row r="6" spans="1:11" ht="31.5" x14ac:dyDescent="0.25">
      <c r="A6" s="12" t="s">
        <v>25</v>
      </c>
      <c r="B6" s="7">
        <v>22.47</v>
      </c>
      <c r="C6" s="8">
        <f>'Summary Sheet'!D6</f>
        <v>19.902223899999999</v>
      </c>
      <c r="D6" s="9">
        <v>16.760000000000002</v>
      </c>
      <c r="E6" s="8">
        <f>'Summary Sheet'!F6</f>
        <v>19.660057699999999</v>
      </c>
      <c r="F6" s="9">
        <v>15.13</v>
      </c>
      <c r="G6" s="8">
        <f t="shared" si="0"/>
        <v>3.1422238999999976</v>
      </c>
      <c r="H6" s="8">
        <f t="shared" si="1"/>
        <v>0.24216619999999978</v>
      </c>
      <c r="I6" s="10">
        <f t="shared" si="2"/>
        <v>1.6300000000000008</v>
      </c>
      <c r="J6" s="13" t="s">
        <v>299</v>
      </c>
    </row>
    <row r="7" spans="1:11" ht="15.75" x14ac:dyDescent="0.25">
      <c r="A7" s="14" t="s">
        <v>26</v>
      </c>
      <c r="B7" s="7">
        <v>10.63</v>
      </c>
      <c r="C7" s="8">
        <f>'Summary Sheet'!D7</f>
        <v>0</v>
      </c>
      <c r="D7" s="9">
        <v>0</v>
      </c>
      <c r="E7" s="8">
        <f>'Summary Sheet'!D7</f>
        <v>0</v>
      </c>
      <c r="F7" s="9">
        <v>0</v>
      </c>
      <c r="G7" s="8">
        <f t="shared" si="0"/>
        <v>0</v>
      </c>
      <c r="H7" s="8">
        <f t="shared" si="1"/>
        <v>0</v>
      </c>
      <c r="I7" s="10">
        <f t="shared" si="2"/>
        <v>0</v>
      </c>
      <c r="J7" s="13"/>
    </row>
    <row r="8" spans="1:11" ht="15.75" x14ac:dyDescent="0.25">
      <c r="A8" s="15" t="s">
        <v>308</v>
      </c>
      <c r="B8" s="7">
        <v>1.25</v>
      </c>
      <c r="C8" s="8">
        <v>0</v>
      </c>
      <c r="D8" s="9">
        <v>0</v>
      </c>
      <c r="E8" s="8">
        <v>0</v>
      </c>
      <c r="F8" s="9">
        <v>0</v>
      </c>
      <c r="G8" s="8">
        <f t="shared" si="0"/>
        <v>0</v>
      </c>
      <c r="H8" s="8">
        <f t="shared" si="1"/>
        <v>0</v>
      </c>
      <c r="I8" s="10">
        <f t="shared" si="2"/>
        <v>0</v>
      </c>
      <c r="J8" s="13"/>
    </row>
    <row r="9" spans="1:11" s="17" customFormat="1" ht="47.25" x14ac:dyDescent="0.25">
      <c r="A9" s="15" t="s">
        <v>27</v>
      </c>
      <c r="B9" s="7">
        <v>26.23</v>
      </c>
      <c r="C9" s="8">
        <f>'Summary Sheet'!D8</f>
        <v>0.23406869999999999</v>
      </c>
      <c r="D9" s="9">
        <v>3.67</v>
      </c>
      <c r="E9" s="8">
        <f>'Summary Sheet'!F8</f>
        <v>0.1586323</v>
      </c>
      <c r="F9" s="9">
        <v>5.48</v>
      </c>
      <c r="G9" s="8">
        <f t="shared" si="0"/>
        <v>-3.4359313</v>
      </c>
      <c r="H9" s="8">
        <f t="shared" si="1"/>
        <v>7.5436399999999987E-2</v>
      </c>
      <c r="I9" s="10">
        <f t="shared" si="2"/>
        <v>-1.8100000000000005</v>
      </c>
      <c r="J9" s="16" t="s">
        <v>300</v>
      </c>
    </row>
    <row r="10" spans="1:11" ht="15.75" x14ac:dyDescent="0.25">
      <c r="A10" s="18" t="s">
        <v>6</v>
      </c>
      <c r="B10" s="19">
        <f t="shared" ref="B10" si="3">SUM(B2:B9)</f>
        <v>321.63</v>
      </c>
      <c r="C10" s="19">
        <f>SUM(C2:C9)</f>
        <v>73.528337549999989</v>
      </c>
      <c r="D10" s="19">
        <f t="shared" ref="D10:G10" si="4">SUM(D2:D9)</f>
        <v>69.86</v>
      </c>
      <c r="E10" s="19">
        <f t="shared" si="4"/>
        <v>71.593286800000001</v>
      </c>
      <c r="F10" s="19">
        <f t="shared" si="4"/>
        <v>67.88</v>
      </c>
      <c r="G10" s="19">
        <f t="shared" si="4"/>
        <v>3.6683375500000004</v>
      </c>
      <c r="H10" s="19">
        <f>SUM(H2:H9)</f>
        <v>1.9350507499999994</v>
      </c>
      <c r="I10" s="19">
        <f>SUM(I2:I9)</f>
        <v>1.9800000000000004</v>
      </c>
      <c r="J10" s="11"/>
    </row>
    <row r="11" spans="1:11" ht="15.75" x14ac:dyDescent="0.25">
      <c r="C11" s="2">
        <f>B10-C10</f>
        <v>248.10166244999999</v>
      </c>
      <c r="D11" s="131">
        <f>D10/B10</f>
        <v>0.21720610639554769</v>
      </c>
      <c r="E11" s="2"/>
      <c r="F11" s="2"/>
      <c r="G11" s="61"/>
      <c r="I11" s="20"/>
      <c r="J11" s="61"/>
      <c r="K11" s="2"/>
    </row>
    <row r="12" spans="1:11" x14ac:dyDescent="0.25">
      <c r="D12" s="2"/>
      <c r="E12" s="2"/>
    </row>
    <row r="13" spans="1:11" x14ac:dyDescent="0.25">
      <c r="E13" s="2"/>
    </row>
    <row r="14" spans="1:11" x14ac:dyDescent="0.25">
      <c r="E14" s="2"/>
    </row>
    <row r="15" spans="1:11" ht="78.75" x14ac:dyDescent="0.25">
      <c r="A15" s="3" t="s">
        <v>1</v>
      </c>
      <c r="B15" s="4" t="s">
        <v>29</v>
      </c>
      <c r="C15" s="4" t="s">
        <v>344</v>
      </c>
      <c r="D15" s="4" t="s">
        <v>7</v>
      </c>
      <c r="E15" s="4" t="s">
        <v>345</v>
      </c>
      <c r="F15" s="4" t="s">
        <v>22</v>
      </c>
      <c r="G15" s="21"/>
      <c r="H15" s="21"/>
    </row>
    <row r="16" spans="1:11" ht="31.5" x14ac:dyDescent="0.3">
      <c r="A16" s="6" t="s">
        <v>28</v>
      </c>
      <c r="B16" s="7">
        <f t="shared" ref="B16:C22" si="5">B2</f>
        <v>33.5</v>
      </c>
      <c r="C16" s="8">
        <f>C2</f>
        <v>33.408999999999999</v>
      </c>
      <c r="D16" s="111">
        <f t="shared" ref="D16:D24" si="6">C16/B16</f>
        <v>0.99728358208955226</v>
      </c>
      <c r="E16" s="111">
        <f>C16/$B$24</f>
        <v>0.10387401672729533</v>
      </c>
      <c r="F16" s="111">
        <f t="shared" ref="F16:F23" si="7">B16/$B$24</f>
        <v>0.10415695053322141</v>
      </c>
      <c r="G16" s="22"/>
      <c r="H16" s="22"/>
    </row>
    <row r="17" spans="1:8" ht="16.5" x14ac:dyDescent="0.3">
      <c r="A17" s="12" t="s">
        <v>13</v>
      </c>
      <c r="B17" s="7">
        <f t="shared" si="5"/>
        <v>84.89</v>
      </c>
      <c r="C17" s="8">
        <f t="shared" si="5"/>
        <v>11.16521365</v>
      </c>
      <c r="D17" s="111">
        <f t="shared" si="6"/>
        <v>0.13152566438920957</v>
      </c>
      <c r="E17" s="111">
        <f>C17/$B$24</f>
        <v>3.4714465845847711E-2</v>
      </c>
      <c r="F17" s="111">
        <f t="shared" si="7"/>
        <v>0.2639368218138855</v>
      </c>
      <c r="G17" s="22"/>
      <c r="H17" s="22"/>
    </row>
    <row r="18" spans="1:8" ht="16.5" x14ac:dyDescent="0.3">
      <c r="A18" s="12" t="s">
        <v>23</v>
      </c>
      <c r="B18" s="7">
        <f t="shared" si="5"/>
        <v>127.66</v>
      </c>
      <c r="C18" s="8">
        <f t="shared" si="5"/>
        <v>0</v>
      </c>
      <c r="D18" s="111">
        <f t="shared" si="6"/>
        <v>0</v>
      </c>
      <c r="E18" s="111">
        <f t="shared" ref="E18" si="8">C18/$B$24</f>
        <v>0</v>
      </c>
      <c r="F18" s="111">
        <f t="shared" si="7"/>
        <v>0.39691571059913566</v>
      </c>
      <c r="G18" s="22"/>
      <c r="H18" s="22"/>
    </row>
    <row r="19" spans="1:8" ht="16.5" x14ac:dyDescent="0.3">
      <c r="A19" s="12" t="s">
        <v>24</v>
      </c>
      <c r="B19" s="7">
        <f t="shared" si="5"/>
        <v>15</v>
      </c>
      <c r="C19" s="8">
        <f t="shared" si="5"/>
        <v>8.8178312999999999</v>
      </c>
      <c r="D19" s="111">
        <f t="shared" si="6"/>
        <v>0.58785542000000002</v>
      </c>
      <c r="E19" s="111">
        <f>C19/$B$24</f>
        <v>2.7416072194757952E-2</v>
      </c>
      <c r="F19" s="111">
        <f t="shared" si="7"/>
        <v>4.6637440537263312E-2</v>
      </c>
      <c r="G19" s="22"/>
      <c r="H19" s="22"/>
    </row>
    <row r="20" spans="1:8" ht="31.5" x14ac:dyDescent="0.3">
      <c r="A20" s="12" t="s">
        <v>25</v>
      </c>
      <c r="B20" s="7">
        <f t="shared" si="5"/>
        <v>22.47</v>
      </c>
      <c r="C20" s="8">
        <f t="shared" si="5"/>
        <v>19.902223899999999</v>
      </c>
      <c r="D20" s="111">
        <f t="shared" si="6"/>
        <v>0.88572425011125944</v>
      </c>
      <c r="E20" s="111">
        <f>C20/$B$24</f>
        <v>6.1879252246370052E-2</v>
      </c>
      <c r="F20" s="111">
        <f t="shared" si="7"/>
        <v>6.9862885924820442E-2</v>
      </c>
      <c r="G20" s="22"/>
      <c r="H20" s="22"/>
    </row>
    <row r="21" spans="1:8" ht="16.5" x14ac:dyDescent="0.3">
      <c r="A21" s="14" t="s">
        <v>26</v>
      </c>
      <c r="B21" s="7">
        <f t="shared" si="5"/>
        <v>10.63</v>
      </c>
      <c r="C21" s="8">
        <f t="shared" si="5"/>
        <v>0</v>
      </c>
      <c r="D21" s="111">
        <f t="shared" si="6"/>
        <v>0</v>
      </c>
      <c r="E21" s="111">
        <f>C21/$B$24</f>
        <v>0</v>
      </c>
      <c r="F21" s="111">
        <f t="shared" si="7"/>
        <v>3.3050399527407272E-2</v>
      </c>
      <c r="G21" s="22"/>
      <c r="H21" s="22"/>
    </row>
    <row r="22" spans="1:8" ht="16.5" x14ac:dyDescent="0.3">
      <c r="A22" s="15" t="s">
        <v>308</v>
      </c>
      <c r="B22" s="7">
        <f t="shared" si="5"/>
        <v>1.25</v>
      </c>
      <c r="C22" s="8">
        <f t="shared" si="5"/>
        <v>0</v>
      </c>
      <c r="D22" s="111">
        <f t="shared" ref="D22" si="9">C22/B22</f>
        <v>0</v>
      </c>
      <c r="E22" s="111">
        <f>C22/$B$24</f>
        <v>0</v>
      </c>
      <c r="F22" s="111">
        <f t="shared" si="7"/>
        <v>3.8864533781052765E-3</v>
      </c>
      <c r="G22" s="22"/>
      <c r="H22" s="22"/>
    </row>
    <row r="23" spans="1:8" ht="16.5" x14ac:dyDescent="0.3">
      <c r="A23" s="15" t="s">
        <v>27</v>
      </c>
      <c r="B23" s="7">
        <f t="shared" ref="B23:C23" si="10">B9</f>
        <v>26.23</v>
      </c>
      <c r="C23" s="8">
        <f t="shared" si="10"/>
        <v>0.23406869999999999</v>
      </c>
      <c r="D23" s="111">
        <f t="shared" si="6"/>
        <v>8.9237018680899723E-3</v>
      </c>
      <c r="E23" s="111">
        <f>C23/$B$24</f>
        <v>7.2775767185896841E-4</v>
      </c>
      <c r="F23" s="111">
        <f t="shared" si="7"/>
        <v>8.1553337686161118E-2</v>
      </c>
      <c r="G23" s="22"/>
      <c r="H23" s="22"/>
    </row>
    <row r="24" spans="1:8" ht="16.5" x14ac:dyDescent="0.3">
      <c r="A24" s="23" t="s">
        <v>8</v>
      </c>
      <c r="B24" s="19">
        <f>SUM(B16:B23)</f>
        <v>321.63</v>
      </c>
      <c r="C24" s="24">
        <f>SUM(C16:C23)</f>
        <v>73.528337549999989</v>
      </c>
      <c r="D24" s="113">
        <f t="shared" si="6"/>
        <v>0.22861156468613</v>
      </c>
      <c r="E24" s="113">
        <f>SUM(E16:E23)</f>
        <v>0.22861156468613003</v>
      </c>
      <c r="F24" s="113">
        <f>SUM(F16:F23)</f>
        <v>1</v>
      </c>
      <c r="G24" s="25"/>
      <c r="H24" s="25"/>
    </row>
    <row r="25" spans="1:8" x14ac:dyDescent="0.25">
      <c r="B25" s="5"/>
      <c r="C25" s="5"/>
      <c r="D25" s="5"/>
      <c r="E25" s="26"/>
      <c r="F25" s="26"/>
      <c r="G25" s="26"/>
      <c r="H25" s="26"/>
    </row>
    <row r="26" spans="1:8" x14ac:dyDescent="0.25">
      <c r="B26" s="5"/>
      <c r="C26" s="5"/>
      <c r="D26" s="5"/>
      <c r="E26" s="26"/>
      <c r="F26" s="26"/>
      <c r="G26" s="26"/>
      <c r="H26" s="26"/>
    </row>
    <row r="27" spans="1:8" ht="110.25" x14ac:dyDescent="0.25">
      <c r="A27" s="3" t="s">
        <v>9</v>
      </c>
      <c r="B27" s="3" t="s">
        <v>346</v>
      </c>
      <c r="C27" s="3" t="s">
        <v>323</v>
      </c>
      <c r="D27" s="3" t="s">
        <v>347</v>
      </c>
      <c r="E27" s="3" t="s">
        <v>348</v>
      </c>
      <c r="F27" s="21"/>
      <c r="G27" s="21"/>
      <c r="H27" s="21"/>
    </row>
    <row r="28" spans="1:8" ht="31.5" x14ac:dyDescent="0.3">
      <c r="A28" s="6" t="s">
        <v>28</v>
      </c>
      <c r="B28" s="7">
        <f>C2</f>
        <v>33.408999999999999</v>
      </c>
      <c r="C28" s="10">
        <f>E2</f>
        <v>33.408999999999999</v>
      </c>
      <c r="D28" s="130">
        <f>ROUND(B28-C28,2)</f>
        <v>0</v>
      </c>
      <c r="E28" s="111">
        <f>D28/$B$36</f>
        <v>0</v>
      </c>
      <c r="F28" s="22"/>
      <c r="G28" s="22"/>
      <c r="H28" s="22"/>
    </row>
    <row r="29" spans="1:8" ht="16.5" x14ac:dyDescent="0.3">
      <c r="A29" s="12" t="s">
        <v>13</v>
      </c>
      <c r="B29" s="7">
        <f t="shared" ref="B29:B35" si="11">C3</f>
        <v>11.16521365</v>
      </c>
      <c r="C29" s="10">
        <f t="shared" ref="C29:C35" si="12">E3</f>
        <v>9.5477655000000006</v>
      </c>
      <c r="D29" s="130">
        <f t="shared" ref="D29:D35" si="13">ROUND(B29-C29,2)</f>
        <v>1.62</v>
      </c>
      <c r="E29" s="111">
        <f t="shared" ref="E29:E35" si="14">D29/$B$36</f>
        <v>2.2032321877240652E-2</v>
      </c>
      <c r="F29" s="22"/>
      <c r="G29" s="22"/>
      <c r="H29" s="22"/>
    </row>
    <row r="30" spans="1:8" ht="16.5" x14ac:dyDescent="0.3">
      <c r="A30" s="12" t="s">
        <v>23</v>
      </c>
      <c r="B30" s="7">
        <f t="shared" si="11"/>
        <v>0</v>
      </c>
      <c r="C30" s="10">
        <f t="shared" si="12"/>
        <v>0</v>
      </c>
      <c r="D30" s="130">
        <f t="shared" si="13"/>
        <v>0</v>
      </c>
      <c r="E30" s="111">
        <f t="shared" si="14"/>
        <v>0</v>
      </c>
      <c r="F30" s="22"/>
      <c r="G30" s="22"/>
      <c r="H30" s="22"/>
    </row>
    <row r="31" spans="1:8" ht="16.5" x14ac:dyDescent="0.3">
      <c r="A31" s="12" t="s">
        <v>24</v>
      </c>
      <c r="B31" s="7">
        <f t="shared" si="11"/>
        <v>8.8178312999999999</v>
      </c>
      <c r="C31" s="10">
        <f t="shared" si="12"/>
        <v>8.8178312999999999</v>
      </c>
      <c r="D31" s="130">
        <f t="shared" si="13"/>
        <v>0</v>
      </c>
      <c r="E31" s="111">
        <f t="shared" si="14"/>
        <v>0</v>
      </c>
      <c r="F31" s="22"/>
      <c r="G31" s="22"/>
      <c r="H31" s="22"/>
    </row>
    <row r="32" spans="1:8" ht="31.5" x14ac:dyDescent="0.3">
      <c r="A32" s="12" t="s">
        <v>25</v>
      </c>
      <c r="B32" s="7">
        <f t="shared" si="11"/>
        <v>19.902223899999999</v>
      </c>
      <c r="C32" s="10">
        <f t="shared" si="12"/>
        <v>19.660057699999999</v>
      </c>
      <c r="D32" s="130">
        <f t="shared" si="13"/>
        <v>0.24</v>
      </c>
      <c r="E32" s="111">
        <f t="shared" si="14"/>
        <v>3.2640476855171335E-3</v>
      </c>
      <c r="F32" s="22"/>
      <c r="G32" s="22"/>
      <c r="H32" s="22"/>
    </row>
    <row r="33" spans="1:8" ht="16.5" x14ac:dyDescent="0.3">
      <c r="A33" s="14" t="s">
        <v>26</v>
      </c>
      <c r="B33" s="7">
        <f t="shared" si="11"/>
        <v>0</v>
      </c>
      <c r="C33" s="10">
        <f t="shared" si="12"/>
        <v>0</v>
      </c>
      <c r="D33" s="130">
        <f t="shared" si="13"/>
        <v>0</v>
      </c>
      <c r="E33" s="111">
        <f t="shared" si="14"/>
        <v>0</v>
      </c>
      <c r="F33" s="22"/>
      <c r="G33" s="22"/>
      <c r="H33" s="22"/>
    </row>
    <row r="34" spans="1:8" ht="16.5" x14ac:dyDescent="0.3">
      <c r="A34" s="15" t="s">
        <v>308</v>
      </c>
      <c r="B34" s="7">
        <f t="shared" si="11"/>
        <v>0</v>
      </c>
      <c r="C34" s="10">
        <f t="shared" si="12"/>
        <v>0</v>
      </c>
      <c r="D34" s="130">
        <f t="shared" si="13"/>
        <v>0</v>
      </c>
      <c r="E34" s="111">
        <f t="shared" si="14"/>
        <v>0</v>
      </c>
      <c r="F34" s="22"/>
      <c r="G34" s="22"/>
      <c r="H34" s="22"/>
    </row>
    <row r="35" spans="1:8" ht="16.5" x14ac:dyDescent="0.3">
      <c r="A35" s="15" t="s">
        <v>27</v>
      </c>
      <c r="B35" s="7">
        <f t="shared" si="11"/>
        <v>0.23406869999999999</v>
      </c>
      <c r="C35" s="10">
        <f t="shared" si="12"/>
        <v>0.1586323</v>
      </c>
      <c r="D35" s="130">
        <f t="shared" si="13"/>
        <v>0.08</v>
      </c>
      <c r="E35" s="111">
        <f t="shared" si="14"/>
        <v>1.0880158951723777E-3</v>
      </c>
      <c r="F35" s="22"/>
      <c r="G35" s="22"/>
      <c r="H35" s="22"/>
    </row>
    <row r="36" spans="1:8" ht="15.75" x14ac:dyDescent="0.25">
      <c r="A36" s="23" t="s">
        <v>8</v>
      </c>
      <c r="B36" s="24">
        <f>SUM(B28:B35)</f>
        <v>73.528337549999989</v>
      </c>
      <c r="C36" s="24">
        <f>SUM(C28:C35)</f>
        <v>71.593286800000001</v>
      </c>
      <c r="D36" s="24">
        <f t="shared" ref="D36" si="15">ROUND(B36-C36,2)</f>
        <v>1.94</v>
      </c>
      <c r="E36" s="129">
        <f t="shared" ref="E36" si="16">D36/$B$36</f>
        <v>2.6384385457930162E-2</v>
      </c>
      <c r="F36" s="25"/>
      <c r="G36" s="25"/>
      <c r="H36" s="25"/>
    </row>
    <row r="39" spans="1:8" ht="15.75" thickBot="1" x14ac:dyDescent="0.3"/>
    <row r="40" spans="1:8" ht="99.75" thickBot="1" x14ac:dyDescent="0.3">
      <c r="A40" s="132" t="s">
        <v>1</v>
      </c>
      <c r="B40" s="133" t="s">
        <v>333</v>
      </c>
      <c r="C40" s="133" t="s">
        <v>334</v>
      </c>
      <c r="D40" s="133" t="s">
        <v>335</v>
      </c>
    </row>
    <row r="41" spans="1:8" ht="18" thickTop="1" thickBot="1" x14ac:dyDescent="0.3">
      <c r="A41" s="134" t="s">
        <v>336</v>
      </c>
      <c r="B41" s="136">
        <v>200</v>
      </c>
      <c r="C41" s="136">
        <v>7.94</v>
      </c>
      <c r="D41" s="136">
        <f>B41-C41</f>
        <v>192.06</v>
      </c>
    </row>
    <row r="42" spans="1:8" ht="17.25" thickBot="1" x14ac:dyDescent="0.3">
      <c r="A42" s="134" t="s">
        <v>337</v>
      </c>
      <c r="B42" s="136">
        <v>121.63</v>
      </c>
      <c r="C42" s="136">
        <f>B36-C41</f>
        <v>65.588337549999991</v>
      </c>
      <c r="D42" s="136">
        <f>B42-C42</f>
        <v>56.041662450000004</v>
      </c>
    </row>
    <row r="43" spans="1:8" ht="17.25" thickBot="1" x14ac:dyDescent="0.3">
      <c r="A43" s="134" t="s">
        <v>20</v>
      </c>
      <c r="B43" s="135">
        <f>SUM(B41:B42)</f>
        <v>321.63</v>
      </c>
      <c r="C43" s="135">
        <f t="shared" ref="C43:D43" si="17">SUM(C41:C42)</f>
        <v>73.528337549999989</v>
      </c>
      <c r="D43" s="135">
        <f t="shared" si="17"/>
        <v>248.10166244999999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9FC0-60A5-4979-A201-072845465A90}">
  <dimension ref="A1:C4"/>
  <sheetViews>
    <sheetView workbookViewId="0">
      <selection activeCell="H26" sqref="H26"/>
    </sheetView>
  </sheetViews>
  <sheetFormatPr defaultRowHeight="15" x14ac:dyDescent="0.25"/>
  <cols>
    <col min="1" max="1" width="3.140625" bestFit="1" customWidth="1"/>
    <col min="2" max="2" width="10.140625" bestFit="1" customWidth="1"/>
    <col min="3" max="3" width="11.140625" bestFit="1" customWidth="1"/>
  </cols>
  <sheetData>
    <row r="1" spans="1:3" ht="16.5" x14ac:dyDescent="0.3">
      <c r="A1" s="54" t="s">
        <v>30</v>
      </c>
      <c r="B1" s="54" t="s">
        <v>1</v>
      </c>
      <c r="C1" s="55" t="s">
        <v>294</v>
      </c>
    </row>
    <row r="2" spans="1:3" ht="16.5" x14ac:dyDescent="0.3">
      <c r="A2" s="54">
        <v>1</v>
      </c>
      <c r="B2" s="89"/>
      <c r="C2" s="55">
        <v>0</v>
      </c>
    </row>
    <row r="3" spans="1:3" ht="16.5" x14ac:dyDescent="0.3">
      <c r="A3" s="54">
        <v>2</v>
      </c>
      <c r="B3" s="54"/>
      <c r="C3" s="55"/>
    </row>
    <row r="4" spans="1:3" ht="16.5" x14ac:dyDescent="0.3">
      <c r="A4" s="159" t="s">
        <v>20</v>
      </c>
      <c r="B4" s="159"/>
      <c r="C4" s="53">
        <f>SUM(C2:C3)</f>
        <v>0</v>
      </c>
    </row>
  </sheetData>
  <mergeCells count="1"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F288-A2FD-4214-9114-972254251300}">
  <dimension ref="A1:C5"/>
  <sheetViews>
    <sheetView workbookViewId="0">
      <selection activeCell="C6" sqref="C6"/>
    </sheetView>
  </sheetViews>
  <sheetFormatPr defaultRowHeight="16.5" x14ac:dyDescent="0.3"/>
  <cols>
    <col min="1" max="1" width="3.140625" style="39" bestFit="1" customWidth="1"/>
    <col min="2" max="2" width="13.85546875" style="39" bestFit="1" customWidth="1"/>
    <col min="3" max="3" width="12.140625" style="41" bestFit="1" customWidth="1"/>
    <col min="4" max="16384" width="9.140625" style="39"/>
  </cols>
  <sheetData>
    <row r="1" spans="1:3" x14ac:dyDescent="0.3">
      <c r="A1" s="54" t="s">
        <v>30</v>
      </c>
      <c r="B1" s="54" t="s">
        <v>293</v>
      </c>
      <c r="C1" s="55" t="s">
        <v>294</v>
      </c>
    </row>
    <row r="2" spans="1:3" x14ac:dyDescent="0.3">
      <c r="A2" s="54">
        <v>1</v>
      </c>
      <c r="B2" s="89">
        <v>45535</v>
      </c>
      <c r="C2" s="55">
        <v>200018</v>
      </c>
    </row>
    <row r="3" spans="1:3" x14ac:dyDescent="0.3">
      <c r="A3" s="54">
        <v>2</v>
      </c>
      <c r="B3" s="89">
        <v>45626</v>
      </c>
      <c r="C3" s="55">
        <v>1386305</v>
      </c>
    </row>
    <row r="4" spans="1:3" x14ac:dyDescent="0.3">
      <c r="A4" s="54">
        <v>3</v>
      </c>
      <c r="B4" s="89">
        <v>45657</v>
      </c>
      <c r="C4" s="55">
        <v>754364</v>
      </c>
    </row>
    <row r="5" spans="1:3" x14ac:dyDescent="0.3">
      <c r="A5" s="159" t="s">
        <v>20</v>
      </c>
      <c r="B5" s="159"/>
      <c r="C5" s="53">
        <f>SUM(C2:C4)</f>
        <v>2340687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BE4-1416-43D5-B45E-B298119182A6}">
  <dimension ref="A1:H825"/>
  <sheetViews>
    <sheetView workbookViewId="0">
      <selection activeCell="G5" sqref="G5"/>
    </sheetView>
  </sheetViews>
  <sheetFormatPr defaultColWidth="14.42578125" defaultRowHeight="15" customHeight="1" x14ac:dyDescent="0.3"/>
  <cols>
    <col min="1" max="1" width="3.28515625" style="39" bestFit="1" customWidth="1"/>
    <col min="2" max="2" width="28.5703125" style="62" customWidth="1"/>
    <col min="3" max="3" width="12.85546875" style="41" bestFit="1" customWidth="1"/>
    <col min="4" max="4" width="10.42578125" style="41" customWidth="1"/>
    <col min="5" max="5" width="14.7109375" style="41" bestFit="1" customWidth="1"/>
    <col min="6" max="6" width="12.7109375" style="39" bestFit="1" customWidth="1"/>
    <col min="7" max="7" width="10.28515625" style="39" customWidth="1"/>
    <col min="8" max="8" width="19" style="39" customWidth="1"/>
    <col min="9" max="9" width="8.85546875" style="39" customWidth="1"/>
    <col min="10" max="16384" width="14.42578125" style="39"/>
  </cols>
  <sheetData>
    <row r="1" spans="1:8" ht="16.5" customHeight="1" x14ac:dyDescent="0.3">
      <c r="A1" s="138" t="s">
        <v>13</v>
      </c>
      <c r="B1" s="139"/>
      <c r="C1" s="139"/>
      <c r="D1" s="139"/>
      <c r="E1" s="139"/>
      <c r="F1" s="139"/>
      <c r="G1" s="139"/>
      <c r="H1" s="140"/>
    </row>
    <row r="2" spans="1:8" s="106" customFormat="1" ht="33" x14ac:dyDescent="0.25">
      <c r="A2" s="27" t="s">
        <v>30</v>
      </c>
      <c r="B2" s="27" t="s">
        <v>1</v>
      </c>
      <c r="C2" s="69" t="s">
        <v>41</v>
      </c>
      <c r="D2" s="69" t="s">
        <v>42</v>
      </c>
      <c r="E2" s="69" t="s">
        <v>82</v>
      </c>
      <c r="F2" s="69" t="s">
        <v>21</v>
      </c>
      <c r="G2" s="70" t="s">
        <v>43</v>
      </c>
      <c r="H2" s="70" t="s">
        <v>83</v>
      </c>
    </row>
    <row r="3" spans="1:8" s="64" customFormat="1" ht="16.5" customHeight="1" x14ac:dyDescent="0.3">
      <c r="A3" s="52" t="s">
        <v>32</v>
      </c>
      <c r="B3" s="66" t="s">
        <v>33</v>
      </c>
      <c r="C3" s="53"/>
      <c r="D3" s="52"/>
      <c r="E3" s="53"/>
      <c r="F3" s="58"/>
      <c r="G3" s="60"/>
      <c r="H3" s="58"/>
    </row>
    <row r="4" spans="1:8" ht="16.5" customHeight="1" x14ac:dyDescent="0.3">
      <c r="A4" s="54">
        <v>1</v>
      </c>
      <c r="B4" s="65" t="s">
        <v>34</v>
      </c>
      <c r="C4" s="55">
        <v>280100</v>
      </c>
      <c r="D4" s="55">
        <v>1100</v>
      </c>
      <c r="E4" s="55">
        <f>C4*D4</f>
        <v>308110000</v>
      </c>
      <c r="F4" s="57"/>
      <c r="G4" s="59">
        <v>0.01</v>
      </c>
      <c r="H4" s="57">
        <f>E4*G4</f>
        <v>3081100</v>
      </c>
    </row>
    <row r="5" spans="1:8" ht="16.5" customHeight="1" x14ac:dyDescent="0.3">
      <c r="A5" s="54">
        <v>2</v>
      </c>
      <c r="B5" s="65" t="s">
        <v>35</v>
      </c>
      <c r="C5" s="55">
        <v>280100</v>
      </c>
      <c r="D5" s="55">
        <v>240</v>
      </c>
      <c r="E5" s="55">
        <f t="shared" ref="E5:E42" si="0">C5*D5</f>
        <v>67224000</v>
      </c>
      <c r="F5" s="57"/>
      <c r="G5" s="59"/>
      <c r="H5" s="57">
        <f t="shared" ref="H5:H22" si="1">E5*G5</f>
        <v>0</v>
      </c>
    </row>
    <row r="6" spans="1:8" ht="16.5" customHeight="1" x14ac:dyDescent="0.3">
      <c r="A6" s="54">
        <v>3</v>
      </c>
      <c r="B6" s="65" t="s">
        <v>36</v>
      </c>
      <c r="C6" s="55">
        <v>280100</v>
      </c>
      <c r="D6" s="55">
        <v>5</v>
      </c>
      <c r="E6" s="55">
        <f t="shared" si="0"/>
        <v>1400500</v>
      </c>
      <c r="F6" s="57"/>
      <c r="G6" s="59"/>
      <c r="H6" s="57">
        <f t="shared" si="1"/>
        <v>0</v>
      </c>
    </row>
    <row r="7" spans="1:8" ht="16.5" customHeight="1" x14ac:dyDescent="0.3">
      <c r="A7" s="54">
        <v>4</v>
      </c>
      <c r="B7" s="65" t="s">
        <v>37</v>
      </c>
      <c r="C7" s="55">
        <v>280100</v>
      </c>
      <c r="D7" s="55">
        <v>10</v>
      </c>
      <c r="E7" s="55">
        <f t="shared" si="0"/>
        <v>2801000</v>
      </c>
      <c r="F7" s="57"/>
      <c r="G7" s="59"/>
      <c r="H7" s="57">
        <f t="shared" si="1"/>
        <v>0</v>
      </c>
    </row>
    <row r="8" spans="1:8" ht="16.5" customHeight="1" x14ac:dyDescent="0.3">
      <c r="A8" s="54">
        <v>5</v>
      </c>
      <c r="B8" s="65" t="s">
        <v>38</v>
      </c>
      <c r="C8" s="55">
        <v>280100</v>
      </c>
      <c r="D8" s="55">
        <v>25</v>
      </c>
      <c r="E8" s="55">
        <f t="shared" si="0"/>
        <v>7002500</v>
      </c>
      <c r="F8" s="57"/>
      <c r="G8" s="59"/>
      <c r="H8" s="57">
        <f t="shared" si="1"/>
        <v>0</v>
      </c>
    </row>
    <row r="9" spans="1:8" ht="16.5" customHeight="1" x14ac:dyDescent="0.3">
      <c r="A9" s="54">
        <v>6</v>
      </c>
      <c r="B9" s="65" t="s">
        <v>39</v>
      </c>
      <c r="C9" s="55">
        <v>280100</v>
      </c>
      <c r="D9" s="55">
        <v>145</v>
      </c>
      <c r="E9" s="55">
        <f t="shared" si="0"/>
        <v>40614500</v>
      </c>
      <c r="F9" s="57"/>
      <c r="G9" s="59"/>
      <c r="H9" s="57">
        <f t="shared" si="1"/>
        <v>0</v>
      </c>
    </row>
    <row r="10" spans="1:8" ht="16.5" customHeight="1" x14ac:dyDescent="0.3">
      <c r="A10" s="54">
        <v>7</v>
      </c>
      <c r="B10" s="65" t="s">
        <v>40</v>
      </c>
      <c r="C10" s="55">
        <v>280100</v>
      </c>
      <c r="D10" s="55">
        <v>101</v>
      </c>
      <c r="E10" s="55">
        <f t="shared" si="0"/>
        <v>28290100</v>
      </c>
      <c r="F10" s="57"/>
      <c r="G10" s="59"/>
      <c r="H10" s="57">
        <f t="shared" si="1"/>
        <v>0</v>
      </c>
    </row>
    <row r="11" spans="1:8" ht="16.5" customHeight="1" x14ac:dyDescent="0.3">
      <c r="A11" s="141" t="s">
        <v>56</v>
      </c>
      <c r="B11" s="142"/>
      <c r="C11" s="142"/>
      <c r="D11" s="143"/>
      <c r="E11" s="53">
        <f>SUM(E4:E10)</f>
        <v>455442600</v>
      </c>
      <c r="F11" s="58"/>
      <c r="G11" s="60">
        <f>H11/E11</f>
        <v>6.7650676506765071E-3</v>
      </c>
      <c r="H11" s="57">
        <f>SUM(H4:H10)</f>
        <v>3081100</v>
      </c>
    </row>
    <row r="12" spans="1:8" s="64" customFormat="1" ht="16.5" customHeight="1" x14ac:dyDescent="0.3">
      <c r="A12" s="52" t="s">
        <v>44</v>
      </c>
      <c r="B12" s="66" t="s">
        <v>45</v>
      </c>
      <c r="C12" s="53"/>
      <c r="D12" s="53"/>
      <c r="E12" s="53"/>
      <c r="F12" s="58"/>
      <c r="G12" s="60"/>
      <c r="H12" s="58"/>
    </row>
    <row r="13" spans="1:8" ht="16.5" customHeight="1" x14ac:dyDescent="0.3">
      <c r="A13" s="54">
        <v>1</v>
      </c>
      <c r="B13" s="65" t="s">
        <v>46</v>
      </c>
      <c r="C13" s="55">
        <v>58352</v>
      </c>
      <c r="D13" s="55">
        <v>985</v>
      </c>
      <c r="E13" s="55">
        <f t="shared" si="0"/>
        <v>57476720</v>
      </c>
      <c r="F13" s="57"/>
      <c r="G13" s="59"/>
      <c r="H13" s="57">
        <f t="shared" si="1"/>
        <v>0</v>
      </c>
    </row>
    <row r="14" spans="1:8" ht="16.5" customHeight="1" x14ac:dyDescent="0.3">
      <c r="A14" s="54">
        <v>2</v>
      </c>
      <c r="B14" s="65" t="s">
        <v>47</v>
      </c>
      <c r="C14" s="55">
        <v>51743</v>
      </c>
      <c r="D14" s="55">
        <v>175</v>
      </c>
      <c r="E14" s="55">
        <f t="shared" si="0"/>
        <v>9055025</v>
      </c>
      <c r="F14" s="57"/>
      <c r="G14" s="59"/>
      <c r="H14" s="57">
        <f t="shared" si="1"/>
        <v>0</v>
      </c>
    </row>
    <row r="15" spans="1:8" ht="16.5" customHeight="1" x14ac:dyDescent="0.3">
      <c r="A15" s="54">
        <v>3</v>
      </c>
      <c r="B15" s="65" t="s">
        <v>48</v>
      </c>
      <c r="C15" s="55">
        <v>4187</v>
      </c>
      <c r="D15" s="55">
        <v>1460</v>
      </c>
      <c r="E15" s="55">
        <f t="shared" si="0"/>
        <v>6113020</v>
      </c>
      <c r="F15" s="57"/>
      <c r="G15" s="59"/>
      <c r="H15" s="57">
        <f t="shared" si="1"/>
        <v>0</v>
      </c>
    </row>
    <row r="16" spans="1:8" ht="16.5" customHeight="1" x14ac:dyDescent="0.3">
      <c r="A16" s="54">
        <v>4</v>
      </c>
      <c r="B16" s="65" t="s">
        <v>49</v>
      </c>
      <c r="C16" s="68">
        <v>11302</v>
      </c>
      <c r="D16" s="68">
        <v>765</v>
      </c>
      <c r="E16" s="55">
        <f t="shared" si="0"/>
        <v>8646030</v>
      </c>
      <c r="F16" s="57"/>
      <c r="G16" s="59"/>
      <c r="H16" s="57">
        <f t="shared" si="1"/>
        <v>0</v>
      </c>
    </row>
    <row r="17" spans="1:8" ht="16.5" customHeight="1" x14ac:dyDescent="0.3">
      <c r="A17" s="54">
        <v>5</v>
      </c>
      <c r="B17" s="65" t="s">
        <v>50</v>
      </c>
      <c r="C17" s="68">
        <v>3692</v>
      </c>
      <c r="D17" s="68">
        <v>1020</v>
      </c>
      <c r="E17" s="55">
        <f t="shared" si="0"/>
        <v>3765840</v>
      </c>
      <c r="F17" s="57"/>
      <c r="G17" s="59"/>
      <c r="H17" s="57">
        <f t="shared" si="1"/>
        <v>0</v>
      </c>
    </row>
    <row r="18" spans="1:8" ht="16.5" customHeight="1" x14ac:dyDescent="0.3">
      <c r="A18" s="54">
        <v>6</v>
      </c>
      <c r="B18" s="65" t="s">
        <v>51</v>
      </c>
      <c r="C18" s="68">
        <v>7223</v>
      </c>
      <c r="D18" s="68">
        <v>435</v>
      </c>
      <c r="E18" s="55">
        <f t="shared" si="0"/>
        <v>3142005</v>
      </c>
      <c r="F18" s="57"/>
      <c r="G18" s="59"/>
      <c r="H18" s="57">
        <f t="shared" si="1"/>
        <v>0</v>
      </c>
    </row>
    <row r="19" spans="1:8" ht="16.5" customHeight="1" x14ac:dyDescent="0.3">
      <c r="A19" s="54">
        <v>7</v>
      </c>
      <c r="B19" s="65" t="s">
        <v>52</v>
      </c>
      <c r="C19" s="55">
        <v>3606</v>
      </c>
      <c r="D19" s="55">
        <v>775</v>
      </c>
      <c r="E19" s="55">
        <f t="shared" si="0"/>
        <v>2794650</v>
      </c>
      <c r="F19" s="57"/>
      <c r="G19" s="59"/>
      <c r="H19" s="57">
        <f t="shared" si="1"/>
        <v>0</v>
      </c>
    </row>
    <row r="20" spans="1:8" ht="16.5" customHeight="1" x14ac:dyDescent="0.3">
      <c r="A20" s="54">
        <v>8</v>
      </c>
      <c r="B20" s="65" t="s">
        <v>53</v>
      </c>
      <c r="C20" s="55">
        <v>55079</v>
      </c>
      <c r="D20" s="55">
        <v>465</v>
      </c>
      <c r="E20" s="55">
        <f t="shared" si="0"/>
        <v>25611735</v>
      </c>
      <c r="F20" s="57"/>
      <c r="G20" s="59"/>
      <c r="H20" s="57">
        <f t="shared" si="1"/>
        <v>0</v>
      </c>
    </row>
    <row r="21" spans="1:8" ht="16.5" customHeight="1" x14ac:dyDescent="0.3">
      <c r="A21" s="54">
        <v>9</v>
      </c>
      <c r="B21" s="65" t="s">
        <v>54</v>
      </c>
      <c r="C21" s="55">
        <v>122893</v>
      </c>
      <c r="D21" s="55">
        <v>185</v>
      </c>
      <c r="E21" s="55">
        <f t="shared" si="0"/>
        <v>22735205</v>
      </c>
      <c r="F21" s="57"/>
      <c r="G21" s="59"/>
      <c r="H21" s="57">
        <f t="shared" si="1"/>
        <v>0</v>
      </c>
    </row>
    <row r="22" spans="1:8" ht="16.5" customHeight="1" x14ac:dyDescent="0.3">
      <c r="A22" s="54">
        <v>10</v>
      </c>
      <c r="B22" s="65" t="s">
        <v>55</v>
      </c>
      <c r="C22" s="55"/>
      <c r="D22" s="55"/>
      <c r="E22" s="55">
        <v>1660000</v>
      </c>
      <c r="F22" s="57"/>
      <c r="G22" s="59"/>
      <c r="H22" s="57">
        <f t="shared" si="1"/>
        <v>0</v>
      </c>
    </row>
    <row r="23" spans="1:8" s="64" customFormat="1" ht="16.5" customHeight="1" x14ac:dyDescent="0.3">
      <c r="A23" s="141" t="s">
        <v>57</v>
      </c>
      <c r="B23" s="142"/>
      <c r="C23" s="142"/>
      <c r="D23" s="143"/>
      <c r="E23" s="53">
        <f>SUM(E13:E22)</f>
        <v>141000230</v>
      </c>
      <c r="F23" s="58"/>
      <c r="G23" s="60">
        <f>H23/E23</f>
        <v>0</v>
      </c>
      <c r="H23" s="57">
        <f>SUM(H13:H22)</f>
        <v>0</v>
      </c>
    </row>
    <row r="24" spans="1:8" s="64" customFormat="1" ht="16.5" customHeight="1" x14ac:dyDescent="0.3">
      <c r="A24" s="52" t="s">
        <v>58</v>
      </c>
      <c r="B24" s="66" t="s">
        <v>59</v>
      </c>
      <c r="C24" s="53"/>
      <c r="D24" s="53"/>
      <c r="E24" s="53"/>
      <c r="F24" s="58"/>
      <c r="G24" s="60"/>
      <c r="H24" s="58"/>
    </row>
    <row r="25" spans="1:8" ht="16.5" customHeight="1" x14ac:dyDescent="0.3">
      <c r="A25" s="54">
        <v>1</v>
      </c>
      <c r="B25" s="65" t="s">
        <v>60</v>
      </c>
      <c r="C25" s="55">
        <v>280100</v>
      </c>
      <c r="D25" s="55">
        <v>4</v>
      </c>
      <c r="E25" s="55">
        <f t="shared" si="0"/>
        <v>1120400</v>
      </c>
      <c r="F25" s="57"/>
      <c r="G25" s="59"/>
      <c r="H25" s="57">
        <f t="shared" ref="H25:H42" si="2">E25*G25</f>
        <v>0</v>
      </c>
    </row>
    <row r="26" spans="1:8" ht="16.5" customHeight="1" x14ac:dyDescent="0.3">
      <c r="A26" s="54">
        <v>2</v>
      </c>
      <c r="B26" s="65" t="s">
        <v>61</v>
      </c>
      <c r="C26" s="55">
        <v>280100</v>
      </c>
      <c r="D26" s="55">
        <v>9</v>
      </c>
      <c r="E26" s="55">
        <f t="shared" si="0"/>
        <v>2520900</v>
      </c>
      <c r="F26" s="57"/>
      <c r="G26" s="59"/>
      <c r="H26" s="57">
        <f t="shared" si="2"/>
        <v>0</v>
      </c>
    </row>
    <row r="27" spans="1:8" ht="16.5" customHeight="1" x14ac:dyDescent="0.3">
      <c r="A27" s="54">
        <v>3</v>
      </c>
      <c r="B27" s="65" t="s">
        <v>62</v>
      </c>
      <c r="C27" s="55">
        <v>280100</v>
      </c>
      <c r="D27" s="55">
        <v>85</v>
      </c>
      <c r="E27" s="55">
        <f t="shared" si="0"/>
        <v>23808500</v>
      </c>
      <c r="F27" s="57"/>
      <c r="G27" s="59"/>
      <c r="H27" s="57">
        <f t="shared" si="2"/>
        <v>0</v>
      </c>
    </row>
    <row r="28" spans="1:8" ht="16.5" customHeight="1" x14ac:dyDescent="0.3">
      <c r="A28" s="54">
        <v>4</v>
      </c>
      <c r="B28" s="65" t="s">
        <v>63</v>
      </c>
      <c r="C28" s="55">
        <v>280100</v>
      </c>
      <c r="D28" s="55">
        <v>65</v>
      </c>
      <c r="E28" s="55">
        <f t="shared" si="0"/>
        <v>18206500</v>
      </c>
      <c r="F28" s="57"/>
      <c r="G28" s="59"/>
      <c r="H28" s="57">
        <f t="shared" si="2"/>
        <v>0</v>
      </c>
    </row>
    <row r="29" spans="1:8" ht="16.5" customHeight="1" x14ac:dyDescent="0.3">
      <c r="A29" s="54">
        <v>5</v>
      </c>
      <c r="B29" s="65" t="s">
        <v>64</v>
      </c>
      <c r="C29" s="55">
        <v>280100</v>
      </c>
      <c r="D29" s="55">
        <v>8</v>
      </c>
      <c r="E29" s="55">
        <f t="shared" si="0"/>
        <v>2240800</v>
      </c>
      <c r="F29" s="57"/>
      <c r="G29" s="59"/>
      <c r="H29" s="57">
        <f t="shared" si="2"/>
        <v>0</v>
      </c>
    </row>
    <row r="30" spans="1:8" ht="16.5" customHeight="1" x14ac:dyDescent="0.3">
      <c r="A30" s="54">
        <v>6</v>
      </c>
      <c r="B30" s="65" t="s">
        <v>65</v>
      </c>
      <c r="C30" s="55">
        <v>280100</v>
      </c>
      <c r="D30" s="55">
        <v>17</v>
      </c>
      <c r="E30" s="55">
        <f t="shared" si="0"/>
        <v>4761700</v>
      </c>
      <c r="F30" s="57"/>
      <c r="G30" s="59"/>
      <c r="H30" s="57">
        <f t="shared" si="2"/>
        <v>0</v>
      </c>
    </row>
    <row r="31" spans="1:8" ht="16.5" customHeight="1" x14ac:dyDescent="0.3">
      <c r="A31" s="54">
        <v>7</v>
      </c>
      <c r="B31" s="65" t="s">
        <v>66</v>
      </c>
      <c r="C31" s="55">
        <v>280100</v>
      </c>
      <c r="D31" s="55">
        <v>32</v>
      </c>
      <c r="E31" s="55">
        <f t="shared" si="0"/>
        <v>8963200</v>
      </c>
      <c r="F31" s="57"/>
      <c r="G31" s="59"/>
      <c r="H31" s="57">
        <f t="shared" si="2"/>
        <v>0</v>
      </c>
    </row>
    <row r="32" spans="1:8" ht="16.5" customHeight="1" x14ac:dyDescent="0.3">
      <c r="A32" s="54">
        <v>8</v>
      </c>
      <c r="B32" s="65" t="s">
        <v>67</v>
      </c>
      <c r="C32" s="55">
        <v>280100</v>
      </c>
      <c r="D32" s="55">
        <v>18</v>
      </c>
      <c r="E32" s="55">
        <f t="shared" si="0"/>
        <v>5041800</v>
      </c>
      <c r="F32" s="57"/>
      <c r="G32" s="59"/>
      <c r="H32" s="57">
        <f t="shared" si="2"/>
        <v>0</v>
      </c>
    </row>
    <row r="33" spans="1:8" ht="16.5" customHeight="1" x14ac:dyDescent="0.3">
      <c r="A33" s="54">
        <v>9</v>
      </c>
      <c r="B33" s="65" t="s">
        <v>68</v>
      </c>
      <c r="C33" s="55">
        <v>280100</v>
      </c>
      <c r="D33" s="55">
        <v>40</v>
      </c>
      <c r="E33" s="55">
        <f t="shared" si="0"/>
        <v>11204000</v>
      </c>
      <c r="F33" s="57"/>
      <c r="G33" s="59"/>
      <c r="H33" s="57">
        <f t="shared" si="2"/>
        <v>0</v>
      </c>
    </row>
    <row r="34" spans="1:8" ht="16.5" customHeight="1" x14ac:dyDescent="0.3">
      <c r="A34" s="54">
        <v>10</v>
      </c>
      <c r="B34" s="65" t="s">
        <v>69</v>
      </c>
      <c r="C34" s="55">
        <v>280100</v>
      </c>
      <c r="D34" s="55">
        <v>40</v>
      </c>
      <c r="E34" s="55">
        <f t="shared" si="0"/>
        <v>11204000</v>
      </c>
      <c r="F34" s="57"/>
      <c r="G34" s="59"/>
      <c r="H34" s="57">
        <f t="shared" si="2"/>
        <v>0</v>
      </c>
    </row>
    <row r="35" spans="1:8" ht="16.5" customHeight="1" x14ac:dyDescent="0.3">
      <c r="A35" s="54">
        <v>11</v>
      </c>
      <c r="B35" s="65" t="s">
        <v>70</v>
      </c>
      <c r="C35" s="55">
        <v>280100</v>
      </c>
      <c r="D35" s="55">
        <v>3</v>
      </c>
      <c r="E35" s="55">
        <f t="shared" si="0"/>
        <v>840300</v>
      </c>
      <c r="F35" s="57"/>
      <c r="G35" s="59"/>
      <c r="H35" s="57">
        <f t="shared" si="2"/>
        <v>0</v>
      </c>
    </row>
    <row r="36" spans="1:8" ht="16.5" customHeight="1" x14ac:dyDescent="0.3">
      <c r="A36" s="54">
        <v>12</v>
      </c>
      <c r="B36" s="65" t="s">
        <v>78</v>
      </c>
      <c r="C36" s="55">
        <v>280100</v>
      </c>
      <c r="D36" s="55">
        <v>45</v>
      </c>
      <c r="E36" s="55">
        <f t="shared" si="0"/>
        <v>12604500</v>
      </c>
      <c r="F36" s="57"/>
      <c r="G36" s="59"/>
      <c r="H36" s="57">
        <f t="shared" si="2"/>
        <v>0</v>
      </c>
    </row>
    <row r="37" spans="1:8" ht="16.5" customHeight="1" x14ac:dyDescent="0.3">
      <c r="A37" s="54">
        <v>13</v>
      </c>
      <c r="B37" s="65" t="s">
        <v>71</v>
      </c>
      <c r="C37" s="55">
        <v>280100</v>
      </c>
      <c r="D37" s="55">
        <v>14</v>
      </c>
      <c r="E37" s="55">
        <f t="shared" si="0"/>
        <v>3921400</v>
      </c>
      <c r="F37" s="57"/>
      <c r="G37" s="59"/>
      <c r="H37" s="57">
        <f t="shared" si="2"/>
        <v>0</v>
      </c>
    </row>
    <row r="38" spans="1:8" ht="16.5" customHeight="1" x14ac:dyDescent="0.3">
      <c r="A38" s="54">
        <v>14</v>
      </c>
      <c r="B38" s="65" t="s">
        <v>72</v>
      </c>
      <c r="C38" s="55">
        <v>280100</v>
      </c>
      <c r="D38" s="55">
        <v>12</v>
      </c>
      <c r="E38" s="55">
        <f t="shared" si="0"/>
        <v>3361200</v>
      </c>
      <c r="F38" s="57"/>
      <c r="G38" s="59"/>
      <c r="H38" s="57">
        <f t="shared" si="2"/>
        <v>0</v>
      </c>
    </row>
    <row r="39" spans="1:8" ht="16.5" customHeight="1" x14ac:dyDescent="0.3">
      <c r="A39" s="54">
        <v>15</v>
      </c>
      <c r="B39" s="65" t="s">
        <v>73</v>
      </c>
      <c r="C39" s="55">
        <v>280100</v>
      </c>
      <c r="D39" s="55">
        <v>7</v>
      </c>
      <c r="E39" s="55">
        <f t="shared" si="0"/>
        <v>1960700</v>
      </c>
      <c r="F39" s="57"/>
      <c r="G39" s="59"/>
      <c r="H39" s="57">
        <f t="shared" si="2"/>
        <v>0</v>
      </c>
    </row>
    <row r="40" spans="1:8" ht="16.5" customHeight="1" x14ac:dyDescent="0.3">
      <c r="A40" s="54">
        <v>16</v>
      </c>
      <c r="B40" s="65" t="s">
        <v>74</v>
      </c>
      <c r="C40" s="55">
        <v>280100</v>
      </c>
      <c r="D40" s="55">
        <v>5</v>
      </c>
      <c r="E40" s="55">
        <f t="shared" si="0"/>
        <v>1400500</v>
      </c>
      <c r="F40" s="57"/>
      <c r="G40" s="59"/>
      <c r="H40" s="57">
        <f t="shared" si="2"/>
        <v>0</v>
      </c>
    </row>
    <row r="41" spans="1:8" ht="16.5" customHeight="1" x14ac:dyDescent="0.3">
      <c r="A41" s="54">
        <v>17</v>
      </c>
      <c r="B41" s="65" t="s">
        <v>75</v>
      </c>
      <c r="C41" s="55">
        <v>280100</v>
      </c>
      <c r="D41" s="55">
        <v>25</v>
      </c>
      <c r="E41" s="55">
        <f t="shared" si="0"/>
        <v>7002500</v>
      </c>
      <c r="F41" s="57"/>
      <c r="G41" s="59"/>
      <c r="H41" s="57">
        <f t="shared" si="2"/>
        <v>0</v>
      </c>
    </row>
    <row r="42" spans="1:8" ht="33" x14ac:dyDescent="0.3">
      <c r="A42" s="54">
        <v>18</v>
      </c>
      <c r="B42" s="65" t="s">
        <v>76</v>
      </c>
      <c r="C42" s="55">
        <v>280100</v>
      </c>
      <c r="D42" s="55">
        <v>10</v>
      </c>
      <c r="E42" s="55">
        <f t="shared" si="0"/>
        <v>2801000</v>
      </c>
      <c r="F42" s="57"/>
      <c r="G42" s="59"/>
      <c r="H42" s="57">
        <f t="shared" si="2"/>
        <v>0</v>
      </c>
    </row>
    <row r="43" spans="1:8" s="64" customFormat="1" ht="16.5" customHeight="1" x14ac:dyDescent="0.3">
      <c r="A43" s="141" t="s">
        <v>77</v>
      </c>
      <c r="B43" s="142"/>
      <c r="C43" s="142"/>
      <c r="D43" s="143"/>
      <c r="E43" s="53">
        <f>SUM(E25:E42)</f>
        <v>122963900</v>
      </c>
      <c r="F43" s="58"/>
      <c r="G43" s="60">
        <f>H43/E43</f>
        <v>0</v>
      </c>
      <c r="H43" s="58">
        <f>SUM(H25:H42)</f>
        <v>0</v>
      </c>
    </row>
    <row r="44" spans="1:8" s="64" customFormat="1" ht="16.5" customHeight="1" x14ac:dyDescent="0.3">
      <c r="A44" s="137" t="s">
        <v>79</v>
      </c>
      <c r="B44" s="137"/>
      <c r="C44" s="137"/>
      <c r="D44" s="137"/>
      <c r="E44" s="53">
        <f>E43+E23+E11</f>
        <v>719406730</v>
      </c>
      <c r="F44" s="58"/>
      <c r="G44" s="60">
        <f>H44/E44</f>
        <v>4.2828345517423785E-3</v>
      </c>
      <c r="H44" s="53">
        <f>H43+H23+H11</f>
        <v>3081100</v>
      </c>
    </row>
    <row r="45" spans="1:8" ht="16.5" customHeight="1" x14ac:dyDescent="0.3">
      <c r="A45" s="137" t="s">
        <v>80</v>
      </c>
      <c r="B45" s="137"/>
      <c r="C45" s="137"/>
      <c r="D45" s="137"/>
      <c r="E45" s="53">
        <f>ROUND(E44*18%,0)</f>
        <v>129493211</v>
      </c>
      <c r="F45" s="53">
        <f>ROUND(F44*18%,0)</f>
        <v>0</v>
      </c>
      <c r="G45" s="60"/>
      <c r="H45" s="53">
        <f>ROUND(H44*18%,0)</f>
        <v>554598</v>
      </c>
    </row>
    <row r="46" spans="1:8" ht="16.5" customHeight="1" x14ac:dyDescent="0.3">
      <c r="A46" s="137" t="s">
        <v>81</v>
      </c>
      <c r="B46" s="137"/>
      <c r="C46" s="137"/>
      <c r="D46" s="137"/>
      <c r="E46" s="53">
        <f>E44+E45</f>
        <v>848899941</v>
      </c>
      <c r="F46" s="58"/>
      <c r="G46" s="60">
        <f>H46/E46</f>
        <v>4.2828345537604413E-3</v>
      </c>
      <c r="H46" s="53">
        <f>H44+H45</f>
        <v>3635698</v>
      </c>
    </row>
    <row r="47" spans="1:8" ht="16.5" customHeight="1" x14ac:dyDescent="0.3">
      <c r="F47" s="41"/>
      <c r="H47" s="42"/>
    </row>
    <row r="48" spans="1:8" ht="16.5" customHeight="1" x14ac:dyDescent="0.3">
      <c r="F48" s="41"/>
    </row>
    <row r="49" spans="6:6" ht="16.5" customHeight="1" x14ac:dyDescent="0.3">
      <c r="F49" s="40"/>
    </row>
    <row r="50" spans="6:6" ht="16.5" customHeight="1" x14ac:dyDescent="0.3"/>
    <row r="51" spans="6:6" ht="16.5" customHeight="1" x14ac:dyDescent="0.3"/>
    <row r="52" spans="6:6" ht="16.5" customHeight="1" x14ac:dyDescent="0.3"/>
    <row r="53" spans="6:6" ht="16.5" customHeight="1" x14ac:dyDescent="0.3"/>
    <row r="54" spans="6:6" ht="16.5" customHeight="1" x14ac:dyDescent="0.3"/>
    <row r="55" spans="6:6" ht="16.5" customHeight="1" x14ac:dyDescent="0.3"/>
    <row r="56" spans="6:6" ht="16.5" customHeight="1" x14ac:dyDescent="0.3"/>
    <row r="57" spans="6:6" ht="16.5" customHeight="1" x14ac:dyDescent="0.3"/>
    <row r="58" spans="6:6" ht="16.5" customHeight="1" x14ac:dyDescent="0.3"/>
    <row r="59" spans="6:6" ht="16.5" customHeight="1" x14ac:dyDescent="0.3"/>
    <row r="60" spans="6:6" ht="16.5" customHeight="1" x14ac:dyDescent="0.3"/>
    <row r="61" spans="6:6" ht="16.5" customHeight="1" x14ac:dyDescent="0.3"/>
    <row r="62" spans="6:6" ht="16.5" customHeight="1" x14ac:dyDescent="0.3"/>
    <row r="63" spans="6:6" ht="16.5" customHeight="1" x14ac:dyDescent="0.3"/>
    <row r="64" spans="6:6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</sheetData>
  <mergeCells count="7">
    <mergeCell ref="A44:D44"/>
    <mergeCell ref="A45:D45"/>
    <mergeCell ref="A46:D46"/>
    <mergeCell ref="A1:H1"/>
    <mergeCell ref="A43:D43"/>
    <mergeCell ref="A23:D23"/>
    <mergeCell ref="A11:D11"/>
  </mergeCells>
  <phoneticPr fontId="15" type="noConversion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0992-3349-4C57-81DF-3D16F1150366}">
  <dimension ref="A2:I81"/>
  <sheetViews>
    <sheetView workbookViewId="0">
      <selection activeCell="E66" sqref="E66"/>
    </sheetView>
  </sheetViews>
  <sheetFormatPr defaultRowHeight="15" x14ac:dyDescent="0.25"/>
  <cols>
    <col min="1" max="1" width="3.28515625" style="29" bestFit="1" customWidth="1"/>
    <col min="2" max="2" width="23.42578125" style="5" customWidth="1"/>
    <col min="3" max="3" width="12.85546875" style="5" bestFit="1" customWidth="1"/>
    <col min="4" max="4" width="11.42578125" style="5" bestFit="1" customWidth="1"/>
    <col min="5" max="5" width="16.140625" style="5" bestFit="1" customWidth="1"/>
    <col min="6" max="6" width="12.7109375" style="5" bestFit="1" customWidth="1"/>
    <col min="7" max="7" width="10.140625" style="5" bestFit="1" customWidth="1"/>
    <col min="8" max="8" width="17.7109375" style="5" bestFit="1" customWidth="1"/>
    <col min="9" max="9" width="12.5703125" style="5" bestFit="1" customWidth="1"/>
    <col min="10" max="16384" width="9.140625" style="5"/>
  </cols>
  <sheetData>
    <row r="2" spans="1:8" ht="16.5" x14ac:dyDescent="0.3">
      <c r="A2" s="141" t="s">
        <v>151</v>
      </c>
      <c r="B2" s="142"/>
      <c r="C2" s="142"/>
      <c r="D2" s="142"/>
      <c r="E2" s="142"/>
      <c r="F2" s="142"/>
      <c r="G2" s="142"/>
      <c r="H2" s="143"/>
    </row>
    <row r="3" spans="1:8" ht="33" x14ac:dyDescent="0.25">
      <c r="A3" s="27" t="s">
        <v>30</v>
      </c>
      <c r="B3" s="27" t="s">
        <v>1</v>
      </c>
      <c r="C3" s="69" t="s">
        <v>41</v>
      </c>
      <c r="D3" s="69" t="s">
        <v>42</v>
      </c>
      <c r="E3" s="69" t="s">
        <v>82</v>
      </c>
      <c r="F3" s="69" t="s">
        <v>21</v>
      </c>
      <c r="G3" s="70" t="s">
        <v>43</v>
      </c>
      <c r="H3" s="70" t="s">
        <v>83</v>
      </c>
    </row>
    <row r="4" spans="1:8" ht="16.5" x14ac:dyDescent="0.3">
      <c r="A4" s="27" t="s">
        <v>32</v>
      </c>
      <c r="B4" s="100" t="s">
        <v>84</v>
      </c>
      <c r="C4" s="101"/>
      <c r="D4" s="101"/>
      <c r="E4" s="101"/>
      <c r="F4" s="101"/>
      <c r="G4" s="101"/>
      <c r="H4" s="102"/>
    </row>
    <row r="5" spans="1:8" ht="16.5" x14ac:dyDescent="0.3">
      <c r="A5" s="108">
        <v>1</v>
      </c>
      <c r="B5" s="65" t="s">
        <v>84</v>
      </c>
      <c r="C5" s="109">
        <v>28180</v>
      </c>
      <c r="D5" s="109">
        <v>655</v>
      </c>
      <c r="E5" s="109">
        <f>C5*D5</f>
        <v>18457900</v>
      </c>
      <c r="F5" s="110"/>
      <c r="G5" s="111"/>
      <c r="H5" s="110">
        <f>E5*G5</f>
        <v>0</v>
      </c>
    </row>
    <row r="6" spans="1:8" ht="16.5" x14ac:dyDescent="0.3">
      <c r="A6" s="108">
        <v>2</v>
      </c>
      <c r="B6" s="65" t="s">
        <v>85</v>
      </c>
      <c r="C6" s="109">
        <v>17922</v>
      </c>
      <c r="D6" s="109">
        <v>459</v>
      </c>
      <c r="E6" s="109">
        <f t="shared" ref="E6:E42" si="0">C6*D6</f>
        <v>8226198</v>
      </c>
      <c r="F6" s="110"/>
      <c r="G6" s="111"/>
      <c r="H6" s="110">
        <f t="shared" ref="H6:H18" si="1">E6*G6</f>
        <v>0</v>
      </c>
    </row>
    <row r="7" spans="1:8" ht="16.5" x14ac:dyDescent="0.3">
      <c r="A7" s="108">
        <v>3</v>
      </c>
      <c r="B7" s="65" t="s">
        <v>86</v>
      </c>
      <c r="C7" s="109">
        <v>21485</v>
      </c>
      <c r="D7" s="109">
        <v>401</v>
      </c>
      <c r="E7" s="109">
        <f t="shared" si="0"/>
        <v>8615485</v>
      </c>
      <c r="F7" s="110"/>
      <c r="G7" s="111"/>
      <c r="H7" s="110">
        <f t="shared" si="1"/>
        <v>0</v>
      </c>
    </row>
    <row r="8" spans="1:8" ht="16.5" customHeight="1" x14ac:dyDescent="0.3">
      <c r="A8" s="141" t="s">
        <v>87</v>
      </c>
      <c r="B8" s="142"/>
      <c r="C8" s="142"/>
      <c r="D8" s="143"/>
      <c r="E8" s="107">
        <f>SUM(E5:E7)</f>
        <v>35299583</v>
      </c>
      <c r="F8" s="112"/>
      <c r="G8" s="113">
        <f>H8/E8</f>
        <v>0</v>
      </c>
      <c r="H8" s="110">
        <f>SUM(H5:H7)</f>
        <v>0</v>
      </c>
    </row>
    <row r="9" spans="1:8" ht="16.5" x14ac:dyDescent="0.3">
      <c r="A9" s="27" t="s">
        <v>44</v>
      </c>
      <c r="B9" s="100" t="s">
        <v>88</v>
      </c>
      <c r="C9" s="100"/>
      <c r="D9" s="100"/>
      <c r="E9" s="100"/>
      <c r="F9" s="100"/>
      <c r="G9" s="100"/>
      <c r="H9" s="100"/>
    </row>
    <row r="10" spans="1:8" ht="16.5" x14ac:dyDescent="0.3">
      <c r="A10" s="108">
        <v>1</v>
      </c>
      <c r="B10" s="65" t="s">
        <v>89</v>
      </c>
      <c r="C10" s="109">
        <v>6372</v>
      </c>
      <c r="D10" s="109">
        <v>2890</v>
      </c>
      <c r="E10" s="109">
        <f t="shared" si="0"/>
        <v>18415080</v>
      </c>
      <c r="F10" s="110"/>
      <c r="G10" s="111"/>
      <c r="H10" s="110">
        <f t="shared" si="1"/>
        <v>0</v>
      </c>
    </row>
    <row r="11" spans="1:8" ht="16.5" x14ac:dyDescent="0.3">
      <c r="A11" s="108">
        <v>2</v>
      </c>
      <c r="B11" s="65" t="s">
        <v>90</v>
      </c>
      <c r="C11" s="109">
        <v>8547</v>
      </c>
      <c r="D11" s="109">
        <v>2890</v>
      </c>
      <c r="E11" s="109">
        <f t="shared" si="0"/>
        <v>24700830</v>
      </c>
      <c r="F11" s="110"/>
      <c r="G11" s="111"/>
      <c r="H11" s="110">
        <f t="shared" si="1"/>
        <v>0</v>
      </c>
    </row>
    <row r="12" spans="1:8" ht="16.5" x14ac:dyDescent="0.3">
      <c r="A12" s="108">
        <v>3</v>
      </c>
      <c r="B12" s="65" t="s">
        <v>91</v>
      </c>
      <c r="C12" s="109">
        <v>5845</v>
      </c>
      <c r="D12" s="109">
        <v>2315</v>
      </c>
      <c r="E12" s="109">
        <f t="shared" si="0"/>
        <v>13531175</v>
      </c>
      <c r="F12" s="110"/>
      <c r="G12" s="111"/>
      <c r="H12" s="110">
        <f t="shared" si="1"/>
        <v>0</v>
      </c>
    </row>
    <row r="13" spans="1:8" ht="16.5" x14ac:dyDescent="0.3">
      <c r="A13" s="108">
        <v>4</v>
      </c>
      <c r="B13" s="65" t="s">
        <v>92</v>
      </c>
      <c r="C13" s="114">
        <v>1991</v>
      </c>
      <c r="D13" s="114">
        <v>1850</v>
      </c>
      <c r="E13" s="109">
        <f t="shared" si="0"/>
        <v>3683350</v>
      </c>
      <c r="F13" s="110"/>
      <c r="G13" s="111"/>
      <c r="H13" s="110">
        <f t="shared" si="1"/>
        <v>0</v>
      </c>
    </row>
    <row r="14" spans="1:8" ht="16.5" x14ac:dyDescent="0.3">
      <c r="A14" s="108">
        <v>5</v>
      </c>
      <c r="B14" s="65" t="s">
        <v>93</v>
      </c>
      <c r="C14" s="114">
        <v>6512</v>
      </c>
      <c r="D14" s="114">
        <v>4050</v>
      </c>
      <c r="E14" s="109">
        <f t="shared" si="0"/>
        <v>26373600</v>
      </c>
      <c r="F14" s="110"/>
      <c r="G14" s="111"/>
      <c r="H14" s="110">
        <f t="shared" si="1"/>
        <v>0</v>
      </c>
    </row>
    <row r="15" spans="1:8" ht="16.5" x14ac:dyDescent="0.3">
      <c r="A15" s="108">
        <v>6</v>
      </c>
      <c r="B15" s="65" t="s">
        <v>94</v>
      </c>
      <c r="C15" s="114">
        <v>4790</v>
      </c>
      <c r="D15" s="114">
        <v>1740</v>
      </c>
      <c r="E15" s="109">
        <f t="shared" si="0"/>
        <v>8334600</v>
      </c>
      <c r="F15" s="110"/>
      <c r="G15" s="111"/>
      <c r="H15" s="110">
        <f t="shared" si="1"/>
        <v>0</v>
      </c>
    </row>
    <row r="16" spans="1:8" ht="16.5" x14ac:dyDescent="0.3">
      <c r="A16" s="108">
        <v>7</v>
      </c>
      <c r="B16" s="65" t="s">
        <v>95</v>
      </c>
      <c r="C16" s="109">
        <v>5909</v>
      </c>
      <c r="D16" s="109">
        <v>3240</v>
      </c>
      <c r="E16" s="109">
        <f t="shared" si="0"/>
        <v>19145160</v>
      </c>
      <c r="F16" s="110"/>
      <c r="G16" s="111"/>
      <c r="H16" s="110">
        <f t="shared" si="1"/>
        <v>0</v>
      </c>
    </row>
    <row r="17" spans="1:9" ht="16.5" x14ac:dyDescent="0.3">
      <c r="A17" s="108">
        <v>8</v>
      </c>
      <c r="B17" s="65" t="s">
        <v>96</v>
      </c>
      <c r="C17" s="109">
        <v>334</v>
      </c>
      <c r="D17" s="109">
        <v>2160</v>
      </c>
      <c r="E17" s="109">
        <f t="shared" si="0"/>
        <v>721440</v>
      </c>
      <c r="F17" s="110"/>
      <c r="G17" s="111"/>
      <c r="H17" s="110">
        <f t="shared" si="1"/>
        <v>0</v>
      </c>
    </row>
    <row r="18" spans="1:9" ht="16.5" x14ac:dyDescent="0.3">
      <c r="A18" s="108">
        <v>9</v>
      </c>
      <c r="B18" s="65" t="s">
        <v>97</v>
      </c>
      <c r="C18" s="109">
        <v>43</v>
      </c>
      <c r="D18" s="109">
        <v>38555</v>
      </c>
      <c r="E18" s="109">
        <f t="shared" si="0"/>
        <v>1657865</v>
      </c>
      <c r="F18" s="110"/>
      <c r="G18" s="111"/>
      <c r="H18" s="110">
        <f t="shared" si="1"/>
        <v>0</v>
      </c>
    </row>
    <row r="19" spans="1:9" ht="16.5" customHeight="1" x14ac:dyDescent="0.3">
      <c r="A19" s="141" t="s">
        <v>98</v>
      </c>
      <c r="B19" s="142"/>
      <c r="C19" s="142"/>
      <c r="D19" s="143"/>
      <c r="E19" s="107">
        <f>SUM(E10:E18)</f>
        <v>116563100</v>
      </c>
      <c r="F19" s="112"/>
      <c r="G19" s="113">
        <f>H19/E19</f>
        <v>0</v>
      </c>
      <c r="H19" s="110">
        <f>SUM(H10:H18)</f>
        <v>0</v>
      </c>
    </row>
    <row r="20" spans="1:9" ht="16.5" x14ac:dyDescent="0.3">
      <c r="A20" s="27" t="s">
        <v>58</v>
      </c>
      <c r="B20" s="100" t="s">
        <v>99</v>
      </c>
      <c r="C20" s="100"/>
      <c r="D20" s="100"/>
      <c r="E20" s="100"/>
      <c r="F20" s="100"/>
      <c r="G20" s="100"/>
      <c r="H20" s="100"/>
    </row>
    <row r="21" spans="1:9" ht="16.5" x14ac:dyDescent="0.3">
      <c r="A21" s="108">
        <v>1</v>
      </c>
      <c r="B21" s="65" t="s">
        <v>100</v>
      </c>
      <c r="C21" s="109">
        <v>25102</v>
      </c>
      <c r="D21" s="109">
        <v>3300</v>
      </c>
      <c r="E21" s="109">
        <f t="shared" si="0"/>
        <v>82836600</v>
      </c>
      <c r="F21" s="110"/>
      <c r="G21" s="111"/>
      <c r="H21" s="110">
        <f t="shared" ref="H21:H52" si="2">E21*G21</f>
        <v>0</v>
      </c>
    </row>
    <row r="22" spans="1:9" ht="16.5" x14ac:dyDescent="0.3">
      <c r="A22" s="108">
        <v>2</v>
      </c>
      <c r="B22" s="65" t="s">
        <v>108</v>
      </c>
      <c r="C22" s="109">
        <v>21506</v>
      </c>
      <c r="D22" s="109">
        <v>3500</v>
      </c>
      <c r="E22" s="109">
        <f t="shared" si="0"/>
        <v>75271000</v>
      </c>
      <c r="F22" s="110"/>
      <c r="G22" s="111"/>
      <c r="H22" s="110">
        <f t="shared" si="2"/>
        <v>0</v>
      </c>
    </row>
    <row r="23" spans="1:9" ht="16.5" x14ac:dyDescent="0.3">
      <c r="A23" s="108">
        <v>3</v>
      </c>
      <c r="B23" s="65" t="s">
        <v>101</v>
      </c>
      <c r="C23" s="109">
        <v>14467</v>
      </c>
      <c r="D23" s="109">
        <v>3500</v>
      </c>
      <c r="E23" s="109">
        <f t="shared" si="0"/>
        <v>50634500</v>
      </c>
      <c r="F23" s="110"/>
      <c r="G23" s="111"/>
      <c r="H23" s="110">
        <f t="shared" si="2"/>
        <v>0</v>
      </c>
    </row>
    <row r="24" spans="1:9" ht="16.5" x14ac:dyDescent="0.3">
      <c r="A24" s="108">
        <v>4</v>
      </c>
      <c r="B24" s="65" t="s">
        <v>102</v>
      </c>
      <c r="C24" s="109">
        <v>11195</v>
      </c>
      <c r="D24" s="109">
        <v>3100</v>
      </c>
      <c r="E24" s="109">
        <f t="shared" si="0"/>
        <v>34704500</v>
      </c>
      <c r="F24" s="110"/>
      <c r="G24" s="111"/>
      <c r="H24" s="110">
        <f t="shared" si="2"/>
        <v>0</v>
      </c>
    </row>
    <row r="25" spans="1:9" ht="16.5" x14ac:dyDescent="0.3">
      <c r="A25" s="108">
        <v>5</v>
      </c>
      <c r="B25" s="65" t="s">
        <v>103</v>
      </c>
      <c r="C25" s="109">
        <v>11840</v>
      </c>
      <c r="D25" s="109">
        <v>3500</v>
      </c>
      <c r="E25" s="109">
        <f t="shared" si="0"/>
        <v>41440000</v>
      </c>
      <c r="F25" s="110"/>
      <c r="G25" s="111"/>
      <c r="H25" s="110">
        <f t="shared" si="2"/>
        <v>0</v>
      </c>
      <c r="I25" s="115">
        <f>E25/22</f>
        <v>1883636.3636363635</v>
      </c>
    </row>
    <row r="26" spans="1:9" s="116" customFormat="1" ht="16.5" x14ac:dyDescent="0.3">
      <c r="A26" s="141" t="s">
        <v>104</v>
      </c>
      <c r="B26" s="142"/>
      <c r="C26" s="142"/>
      <c r="D26" s="143"/>
      <c r="E26" s="107">
        <f>SUM(E21:E25)</f>
        <v>284886600</v>
      </c>
      <c r="F26" s="112"/>
      <c r="G26" s="113">
        <f>H26/E26</f>
        <v>0</v>
      </c>
      <c r="H26" s="112">
        <f>SUM(H21:H25)</f>
        <v>0</v>
      </c>
    </row>
    <row r="27" spans="1:9" ht="16.5" x14ac:dyDescent="0.3">
      <c r="A27" s="117" t="s">
        <v>110</v>
      </c>
      <c r="B27" s="100" t="s">
        <v>105</v>
      </c>
      <c r="C27" s="100"/>
      <c r="D27" s="100"/>
      <c r="E27" s="100"/>
      <c r="F27" s="100"/>
      <c r="G27" s="100"/>
      <c r="H27" s="100"/>
    </row>
    <row r="28" spans="1:9" ht="16.5" x14ac:dyDescent="0.3">
      <c r="A28" s="27" t="s">
        <v>31</v>
      </c>
      <c r="B28" s="71" t="s">
        <v>84</v>
      </c>
      <c r="C28" s="71"/>
      <c r="D28" s="71"/>
      <c r="E28" s="71"/>
      <c r="F28" s="71"/>
      <c r="G28" s="71"/>
      <c r="H28" s="71"/>
    </row>
    <row r="29" spans="1:9" ht="16.5" x14ac:dyDescent="0.3">
      <c r="A29" s="118">
        <v>1</v>
      </c>
      <c r="B29" s="67" t="s">
        <v>84</v>
      </c>
      <c r="C29" s="119">
        <v>28180</v>
      </c>
      <c r="D29" s="119">
        <v>35</v>
      </c>
      <c r="E29" s="119">
        <f t="shared" si="0"/>
        <v>986300</v>
      </c>
      <c r="F29" s="120"/>
      <c r="G29" s="121"/>
      <c r="H29" s="120">
        <f t="shared" si="2"/>
        <v>0</v>
      </c>
    </row>
    <row r="30" spans="1:9" ht="16.5" x14ac:dyDescent="0.3">
      <c r="A30" s="108">
        <v>2</v>
      </c>
      <c r="B30" s="65" t="s">
        <v>86</v>
      </c>
      <c r="C30" s="109">
        <v>21485</v>
      </c>
      <c r="D30" s="109">
        <v>20</v>
      </c>
      <c r="E30" s="109">
        <f t="shared" si="0"/>
        <v>429700</v>
      </c>
      <c r="F30" s="110"/>
      <c r="G30" s="111"/>
      <c r="H30" s="110">
        <f t="shared" si="2"/>
        <v>0</v>
      </c>
    </row>
    <row r="31" spans="1:9" ht="16.5" x14ac:dyDescent="0.3">
      <c r="A31" s="118">
        <v>3</v>
      </c>
      <c r="B31" s="65" t="s">
        <v>89</v>
      </c>
      <c r="C31" s="109">
        <v>6372</v>
      </c>
      <c r="D31" s="109">
        <v>970</v>
      </c>
      <c r="E31" s="109">
        <f t="shared" si="0"/>
        <v>6180840</v>
      </c>
      <c r="F31" s="110"/>
      <c r="G31" s="111"/>
      <c r="H31" s="110">
        <f t="shared" si="2"/>
        <v>0</v>
      </c>
    </row>
    <row r="32" spans="1:9" ht="16.5" x14ac:dyDescent="0.3">
      <c r="A32" s="108">
        <v>4</v>
      </c>
      <c r="B32" s="65" t="s">
        <v>90</v>
      </c>
      <c r="C32" s="109">
        <v>8547</v>
      </c>
      <c r="D32" s="109">
        <v>970</v>
      </c>
      <c r="E32" s="109">
        <f t="shared" si="0"/>
        <v>8290590</v>
      </c>
      <c r="F32" s="110"/>
      <c r="G32" s="111"/>
      <c r="H32" s="110">
        <f t="shared" si="2"/>
        <v>0</v>
      </c>
    </row>
    <row r="33" spans="1:9" ht="16.5" x14ac:dyDescent="0.3">
      <c r="A33" s="118">
        <v>5</v>
      </c>
      <c r="B33" s="65" t="s">
        <v>91</v>
      </c>
      <c r="C33" s="109">
        <v>5845</v>
      </c>
      <c r="D33" s="109">
        <v>770</v>
      </c>
      <c r="E33" s="109">
        <f t="shared" si="0"/>
        <v>4500650</v>
      </c>
      <c r="F33" s="110"/>
      <c r="G33" s="111"/>
      <c r="H33" s="110">
        <f t="shared" si="2"/>
        <v>0</v>
      </c>
    </row>
    <row r="34" spans="1:9" ht="16.5" x14ac:dyDescent="0.3">
      <c r="A34" s="108">
        <v>6</v>
      </c>
      <c r="B34" s="65" t="s">
        <v>92</v>
      </c>
      <c r="C34" s="109">
        <v>1991</v>
      </c>
      <c r="D34" s="109">
        <v>470</v>
      </c>
      <c r="E34" s="109">
        <f t="shared" si="0"/>
        <v>935770</v>
      </c>
      <c r="F34" s="110"/>
      <c r="G34" s="111"/>
      <c r="H34" s="110">
        <f t="shared" si="2"/>
        <v>0</v>
      </c>
    </row>
    <row r="35" spans="1:9" ht="16.5" x14ac:dyDescent="0.3">
      <c r="A35" s="118">
        <v>7</v>
      </c>
      <c r="B35" s="65" t="s">
        <v>93</v>
      </c>
      <c r="C35" s="109">
        <v>6512</v>
      </c>
      <c r="D35" s="109">
        <v>1350</v>
      </c>
      <c r="E35" s="109">
        <f t="shared" si="0"/>
        <v>8791200</v>
      </c>
      <c r="F35" s="110"/>
      <c r="G35" s="111"/>
      <c r="H35" s="110">
        <f t="shared" si="2"/>
        <v>0</v>
      </c>
    </row>
    <row r="36" spans="1:9" ht="16.5" x14ac:dyDescent="0.3">
      <c r="A36" s="118">
        <v>8</v>
      </c>
      <c r="B36" s="65" t="s">
        <v>94</v>
      </c>
      <c r="C36" s="109">
        <v>4790</v>
      </c>
      <c r="D36" s="109">
        <v>580</v>
      </c>
      <c r="E36" s="109">
        <f t="shared" si="0"/>
        <v>2778200</v>
      </c>
      <c r="F36" s="110"/>
      <c r="G36" s="111"/>
      <c r="H36" s="110">
        <f t="shared" si="2"/>
        <v>0</v>
      </c>
    </row>
    <row r="37" spans="1:9" ht="16.5" x14ac:dyDescent="0.3">
      <c r="A37" s="27" t="s">
        <v>106</v>
      </c>
      <c r="B37" s="66" t="s">
        <v>107</v>
      </c>
      <c r="C37" s="109"/>
      <c r="D37" s="109"/>
      <c r="E37" s="109"/>
      <c r="F37" s="110"/>
      <c r="G37" s="111"/>
      <c r="H37" s="110"/>
    </row>
    <row r="38" spans="1:9" ht="16.5" x14ac:dyDescent="0.3">
      <c r="A38" s="108">
        <v>1</v>
      </c>
      <c r="B38" s="65" t="s">
        <v>100</v>
      </c>
      <c r="C38" s="109">
        <v>25102</v>
      </c>
      <c r="D38" s="109">
        <v>1150</v>
      </c>
      <c r="E38" s="109">
        <f t="shared" si="0"/>
        <v>28867300</v>
      </c>
      <c r="F38" s="110"/>
      <c r="G38" s="111"/>
      <c r="H38" s="110">
        <f t="shared" si="2"/>
        <v>0</v>
      </c>
    </row>
    <row r="39" spans="1:9" ht="16.5" x14ac:dyDescent="0.3">
      <c r="A39" s="108">
        <v>2</v>
      </c>
      <c r="B39" s="65" t="s">
        <v>108</v>
      </c>
      <c r="C39" s="109">
        <v>21506</v>
      </c>
      <c r="D39" s="109">
        <v>1150</v>
      </c>
      <c r="E39" s="109">
        <f t="shared" si="0"/>
        <v>24731900</v>
      </c>
      <c r="F39" s="110"/>
      <c r="G39" s="111"/>
      <c r="H39" s="110">
        <f t="shared" si="2"/>
        <v>0</v>
      </c>
    </row>
    <row r="40" spans="1:9" ht="16.5" x14ac:dyDescent="0.3">
      <c r="A40" s="108">
        <v>3</v>
      </c>
      <c r="B40" s="65" t="s">
        <v>101</v>
      </c>
      <c r="C40" s="109">
        <v>14467</v>
      </c>
      <c r="D40" s="109">
        <v>1160</v>
      </c>
      <c r="E40" s="109">
        <f t="shared" si="0"/>
        <v>16781720</v>
      </c>
      <c r="F40" s="110"/>
      <c r="G40" s="111"/>
      <c r="H40" s="110">
        <f t="shared" si="2"/>
        <v>0</v>
      </c>
    </row>
    <row r="41" spans="1:9" ht="16.5" x14ac:dyDescent="0.3">
      <c r="A41" s="108">
        <v>4</v>
      </c>
      <c r="B41" s="65" t="s">
        <v>102</v>
      </c>
      <c r="C41" s="109">
        <v>11195</v>
      </c>
      <c r="D41" s="109">
        <v>1030</v>
      </c>
      <c r="E41" s="109">
        <f t="shared" si="0"/>
        <v>11530850</v>
      </c>
      <c r="F41" s="110"/>
      <c r="G41" s="111"/>
      <c r="H41" s="110">
        <f t="shared" si="2"/>
        <v>0</v>
      </c>
    </row>
    <row r="42" spans="1:9" ht="16.5" x14ac:dyDescent="0.3">
      <c r="A42" s="108">
        <v>5</v>
      </c>
      <c r="B42" s="65" t="s">
        <v>103</v>
      </c>
      <c r="C42" s="109">
        <v>11840</v>
      </c>
      <c r="D42" s="109">
        <v>1170</v>
      </c>
      <c r="E42" s="109">
        <f t="shared" si="0"/>
        <v>13852800</v>
      </c>
      <c r="F42" s="110"/>
      <c r="G42" s="111"/>
      <c r="H42" s="110">
        <f t="shared" si="2"/>
        <v>0</v>
      </c>
      <c r="I42" s="115">
        <f>E42/22</f>
        <v>629672.72727272729</v>
      </c>
    </row>
    <row r="43" spans="1:9" ht="16.5" x14ac:dyDescent="0.3">
      <c r="A43" s="141" t="s">
        <v>109</v>
      </c>
      <c r="B43" s="142"/>
      <c r="C43" s="142"/>
      <c r="D43" s="143"/>
      <c r="E43" s="107">
        <f>SUM(E29:E42)</f>
        <v>128657820</v>
      </c>
      <c r="F43" s="110"/>
      <c r="G43" s="113">
        <f>H43/E43</f>
        <v>0</v>
      </c>
      <c r="H43" s="110">
        <f>SUM(H28:H42)</f>
        <v>0</v>
      </c>
    </row>
    <row r="44" spans="1:9" s="116" customFormat="1" ht="16.5" x14ac:dyDescent="0.3">
      <c r="A44" s="27" t="s">
        <v>111</v>
      </c>
      <c r="B44" s="100" t="s">
        <v>112</v>
      </c>
      <c r="C44" s="100"/>
      <c r="D44" s="100"/>
      <c r="E44" s="100"/>
      <c r="F44" s="100"/>
      <c r="G44" s="100"/>
      <c r="H44" s="100"/>
    </row>
    <row r="45" spans="1:9" ht="16.5" x14ac:dyDescent="0.3">
      <c r="A45" s="108">
        <v>1</v>
      </c>
      <c r="B45" s="65" t="s">
        <v>112</v>
      </c>
      <c r="C45" s="109">
        <v>41872</v>
      </c>
      <c r="D45" s="109">
        <v>1230</v>
      </c>
      <c r="E45" s="109">
        <f>C45*D45</f>
        <v>51502560</v>
      </c>
      <c r="F45" s="110"/>
      <c r="G45" s="111"/>
      <c r="H45" s="110">
        <f t="shared" si="2"/>
        <v>0</v>
      </c>
    </row>
    <row r="46" spans="1:9" s="116" customFormat="1" ht="16.5" x14ac:dyDescent="0.3">
      <c r="A46" s="141" t="s">
        <v>113</v>
      </c>
      <c r="B46" s="142"/>
      <c r="C46" s="142"/>
      <c r="D46" s="143"/>
      <c r="E46" s="107">
        <f>SUM(E45)</f>
        <v>51502560</v>
      </c>
      <c r="F46" s="112"/>
      <c r="G46" s="113">
        <f>H46/E46</f>
        <v>0</v>
      </c>
      <c r="H46" s="112">
        <f>SUM(H45)</f>
        <v>0</v>
      </c>
    </row>
    <row r="47" spans="1:9" s="116" customFormat="1" ht="33" x14ac:dyDescent="0.3">
      <c r="A47" s="27" t="s">
        <v>114</v>
      </c>
      <c r="B47" s="100" t="s">
        <v>115</v>
      </c>
      <c r="C47" s="100"/>
      <c r="D47" s="100"/>
      <c r="E47" s="100"/>
      <c r="F47" s="100"/>
      <c r="G47" s="100"/>
      <c r="H47" s="100"/>
    </row>
    <row r="48" spans="1:9" ht="16.5" x14ac:dyDescent="0.3">
      <c r="A48" s="108">
        <v>1</v>
      </c>
      <c r="B48" s="65" t="s">
        <v>107</v>
      </c>
      <c r="C48" s="109">
        <v>280100</v>
      </c>
      <c r="D48" s="109">
        <v>3</v>
      </c>
      <c r="E48" s="109">
        <f>C48*D48</f>
        <v>840300</v>
      </c>
      <c r="F48" s="110"/>
      <c r="G48" s="111"/>
      <c r="H48" s="109">
        <f>F48*G48</f>
        <v>0</v>
      </c>
    </row>
    <row r="49" spans="1:8" ht="16.5" x14ac:dyDescent="0.3">
      <c r="A49" s="108">
        <v>2</v>
      </c>
      <c r="B49" s="65" t="s">
        <v>116</v>
      </c>
      <c r="C49" s="109">
        <v>280100</v>
      </c>
      <c r="D49" s="109">
        <v>4</v>
      </c>
      <c r="E49" s="109">
        <f t="shared" ref="E49:E52" si="3">C49*D49</f>
        <v>1120400</v>
      </c>
      <c r="F49" s="110"/>
      <c r="G49" s="111"/>
      <c r="H49" s="110">
        <f t="shared" si="2"/>
        <v>0</v>
      </c>
    </row>
    <row r="50" spans="1:8" ht="16.5" x14ac:dyDescent="0.3">
      <c r="A50" s="108">
        <v>3</v>
      </c>
      <c r="B50" s="65" t="s">
        <v>117</v>
      </c>
      <c r="C50" s="109">
        <v>280100</v>
      </c>
      <c r="D50" s="109">
        <v>2</v>
      </c>
      <c r="E50" s="109">
        <f t="shared" si="3"/>
        <v>560200</v>
      </c>
      <c r="F50" s="110"/>
      <c r="G50" s="111"/>
      <c r="H50" s="110">
        <f t="shared" si="2"/>
        <v>0</v>
      </c>
    </row>
    <row r="51" spans="1:8" ht="16.5" x14ac:dyDescent="0.3">
      <c r="A51" s="108">
        <v>4</v>
      </c>
      <c r="B51" s="65" t="s">
        <v>118</v>
      </c>
      <c r="C51" s="109">
        <v>280100</v>
      </c>
      <c r="D51" s="109">
        <v>3</v>
      </c>
      <c r="E51" s="109">
        <f t="shared" si="3"/>
        <v>840300</v>
      </c>
      <c r="F51" s="110"/>
      <c r="G51" s="111"/>
      <c r="H51" s="110">
        <f t="shared" si="2"/>
        <v>0</v>
      </c>
    </row>
    <row r="52" spans="1:8" ht="16.5" x14ac:dyDescent="0.3">
      <c r="A52" s="108">
        <v>5</v>
      </c>
      <c r="B52" s="65" t="s">
        <v>119</v>
      </c>
      <c r="C52" s="109">
        <v>280100</v>
      </c>
      <c r="D52" s="109">
        <v>5</v>
      </c>
      <c r="E52" s="109">
        <f t="shared" si="3"/>
        <v>1400500</v>
      </c>
      <c r="F52" s="110"/>
      <c r="G52" s="111"/>
      <c r="H52" s="110">
        <f t="shared" si="2"/>
        <v>0</v>
      </c>
    </row>
    <row r="53" spans="1:8" s="116" customFormat="1" ht="16.5" customHeight="1" x14ac:dyDescent="0.3">
      <c r="A53" s="144" t="s">
        <v>130</v>
      </c>
      <c r="B53" s="145"/>
      <c r="C53" s="145"/>
      <c r="D53" s="146"/>
      <c r="E53" s="107">
        <f>SUM(E48:E52)</f>
        <v>4761700</v>
      </c>
      <c r="F53" s="112"/>
      <c r="G53" s="113">
        <f>H53/E53</f>
        <v>0</v>
      </c>
      <c r="H53" s="112">
        <f>SUM(H48:H52)</f>
        <v>0</v>
      </c>
    </row>
    <row r="54" spans="1:8" s="116" customFormat="1" ht="16.5" x14ac:dyDescent="0.3">
      <c r="A54" s="27" t="s">
        <v>120</v>
      </c>
      <c r="B54" s="100" t="s">
        <v>121</v>
      </c>
      <c r="C54" s="100"/>
      <c r="D54" s="100"/>
      <c r="E54" s="100"/>
      <c r="F54" s="100"/>
      <c r="G54" s="100"/>
      <c r="H54" s="100"/>
    </row>
    <row r="55" spans="1:8" ht="16.5" x14ac:dyDescent="0.3">
      <c r="A55" s="108">
        <v>1</v>
      </c>
      <c r="B55" s="65" t="s">
        <v>122</v>
      </c>
      <c r="C55" s="109">
        <v>280100</v>
      </c>
      <c r="D55" s="109">
        <v>224</v>
      </c>
      <c r="E55" s="109">
        <f t="shared" ref="E55:E59" si="4">C55*D55</f>
        <v>62742400</v>
      </c>
      <c r="F55" s="110"/>
      <c r="G55" s="111"/>
      <c r="H55" s="109">
        <f t="shared" ref="H55:H59" si="5">F55*G55</f>
        <v>0</v>
      </c>
    </row>
    <row r="56" spans="1:8" ht="16.5" x14ac:dyDescent="0.3">
      <c r="A56" s="108">
        <v>2</v>
      </c>
      <c r="B56" s="65" t="s">
        <v>123</v>
      </c>
      <c r="C56" s="109">
        <v>280100</v>
      </c>
      <c r="D56" s="109">
        <v>291</v>
      </c>
      <c r="E56" s="109">
        <f t="shared" si="4"/>
        <v>81509100</v>
      </c>
      <c r="F56" s="110"/>
      <c r="G56" s="111"/>
      <c r="H56" s="109">
        <f t="shared" si="5"/>
        <v>0</v>
      </c>
    </row>
    <row r="57" spans="1:8" ht="33" x14ac:dyDescent="0.3">
      <c r="A57" s="108">
        <v>3</v>
      </c>
      <c r="B57" s="65" t="s">
        <v>124</v>
      </c>
      <c r="C57" s="109">
        <v>280100</v>
      </c>
      <c r="D57" s="109">
        <v>292</v>
      </c>
      <c r="E57" s="109">
        <f t="shared" si="4"/>
        <v>81789200</v>
      </c>
      <c r="F57" s="110"/>
      <c r="G57" s="111"/>
      <c r="H57" s="109">
        <f t="shared" si="5"/>
        <v>0</v>
      </c>
    </row>
    <row r="58" spans="1:8" ht="49.5" x14ac:dyDescent="0.3">
      <c r="A58" s="108">
        <v>4</v>
      </c>
      <c r="B58" s="65" t="s">
        <v>125</v>
      </c>
      <c r="C58" s="109">
        <v>280100</v>
      </c>
      <c r="D58" s="109">
        <v>48</v>
      </c>
      <c r="E58" s="109">
        <f t="shared" si="4"/>
        <v>13444800</v>
      </c>
      <c r="F58" s="110"/>
      <c r="G58" s="111"/>
      <c r="H58" s="109">
        <f t="shared" si="5"/>
        <v>0</v>
      </c>
    </row>
    <row r="59" spans="1:8" ht="16.5" x14ac:dyDescent="0.3">
      <c r="A59" s="108">
        <v>5</v>
      </c>
      <c r="B59" s="65" t="s">
        <v>126</v>
      </c>
      <c r="C59" s="109">
        <v>280100</v>
      </c>
      <c r="D59" s="109">
        <v>81</v>
      </c>
      <c r="E59" s="109">
        <f t="shared" si="4"/>
        <v>22688100</v>
      </c>
      <c r="F59" s="110"/>
      <c r="G59" s="111"/>
      <c r="H59" s="109">
        <f t="shared" si="5"/>
        <v>0</v>
      </c>
    </row>
    <row r="60" spans="1:8" ht="16.5" x14ac:dyDescent="0.3">
      <c r="A60" s="108">
        <v>6</v>
      </c>
      <c r="B60" s="65" t="s">
        <v>127</v>
      </c>
      <c r="C60" s="109">
        <v>280100</v>
      </c>
      <c r="D60" s="109">
        <v>101</v>
      </c>
      <c r="E60" s="109">
        <f t="shared" ref="E60:E62" si="6">C60*D60</f>
        <v>28290100</v>
      </c>
      <c r="F60" s="110"/>
      <c r="G60" s="111"/>
      <c r="H60" s="109">
        <f t="shared" ref="H60:H62" si="7">F60*G60</f>
        <v>0</v>
      </c>
    </row>
    <row r="61" spans="1:8" ht="16.5" x14ac:dyDescent="0.3">
      <c r="A61" s="108">
        <v>7</v>
      </c>
      <c r="B61" s="65" t="s">
        <v>128</v>
      </c>
      <c r="C61" s="109">
        <v>280100</v>
      </c>
      <c r="D61" s="109">
        <v>60</v>
      </c>
      <c r="E61" s="109">
        <f t="shared" si="6"/>
        <v>16806000</v>
      </c>
      <c r="F61" s="110"/>
      <c r="G61" s="111"/>
      <c r="H61" s="109">
        <f t="shared" si="7"/>
        <v>0</v>
      </c>
    </row>
    <row r="62" spans="1:8" ht="16.5" x14ac:dyDescent="0.3">
      <c r="A62" s="108">
        <v>8</v>
      </c>
      <c r="B62" s="65" t="s">
        <v>129</v>
      </c>
      <c r="C62" s="109">
        <v>280100</v>
      </c>
      <c r="D62" s="109">
        <v>90</v>
      </c>
      <c r="E62" s="109">
        <f t="shared" si="6"/>
        <v>25209000</v>
      </c>
      <c r="F62" s="110"/>
      <c r="G62" s="111"/>
      <c r="H62" s="109">
        <f t="shared" si="7"/>
        <v>0</v>
      </c>
    </row>
    <row r="63" spans="1:8" s="116" customFormat="1" ht="16.5" x14ac:dyDescent="0.3">
      <c r="A63" s="144" t="s">
        <v>131</v>
      </c>
      <c r="B63" s="145"/>
      <c r="C63" s="145"/>
      <c r="D63" s="146"/>
      <c r="E63" s="107">
        <f>SUM(E55:E62)</f>
        <v>332478700</v>
      </c>
      <c r="F63" s="112"/>
      <c r="G63" s="113">
        <f>H63/E63</f>
        <v>0</v>
      </c>
      <c r="H63" s="112">
        <f>SUM(H55:H62)</f>
        <v>0</v>
      </c>
    </row>
    <row r="64" spans="1:8" ht="33" x14ac:dyDescent="0.3">
      <c r="A64" s="27" t="s">
        <v>132</v>
      </c>
      <c r="B64" s="100" t="s">
        <v>133</v>
      </c>
      <c r="C64" s="100"/>
      <c r="D64" s="100"/>
      <c r="E64" s="100"/>
      <c r="F64" s="100"/>
      <c r="G64" s="100"/>
      <c r="H64" s="100"/>
    </row>
    <row r="65" spans="1:8" ht="16.5" x14ac:dyDescent="0.3">
      <c r="A65" s="108">
        <v>1</v>
      </c>
      <c r="B65" s="65" t="s">
        <v>133</v>
      </c>
      <c r="C65" s="109">
        <v>280100</v>
      </c>
      <c r="D65" s="109">
        <v>60</v>
      </c>
      <c r="E65" s="109">
        <f t="shared" ref="E65" si="8">C65*D65</f>
        <v>16806000</v>
      </c>
      <c r="F65" s="110"/>
      <c r="G65" s="111"/>
      <c r="H65" s="109">
        <f t="shared" ref="H65" si="9">F65*G65</f>
        <v>0</v>
      </c>
    </row>
    <row r="66" spans="1:8" ht="16.5" x14ac:dyDescent="0.3">
      <c r="A66" s="144" t="s">
        <v>134</v>
      </c>
      <c r="B66" s="145"/>
      <c r="C66" s="145"/>
      <c r="D66" s="146"/>
      <c r="E66" s="107">
        <f>SUM(E65)</f>
        <v>16806000</v>
      </c>
      <c r="F66" s="110"/>
      <c r="G66" s="113">
        <f>H66/E66</f>
        <v>0</v>
      </c>
      <c r="H66" s="110">
        <f>SUM(H65)</f>
        <v>0</v>
      </c>
    </row>
    <row r="67" spans="1:8" ht="16.5" customHeight="1" x14ac:dyDescent="0.3">
      <c r="A67" s="27" t="s">
        <v>135</v>
      </c>
      <c r="B67" s="100" t="s">
        <v>136</v>
      </c>
      <c r="C67" s="100"/>
      <c r="D67" s="100"/>
      <c r="E67" s="100"/>
      <c r="F67" s="100"/>
      <c r="G67" s="100"/>
      <c r="H67" s="100"/>
    </row>
    <row r="68" spans="1:8" ht="16.5" x14ac:dyDescent="0.3">
      <c r="A68" s="108">
        <v>1</v>
      </c>
      <c r="B68" s="65" t="s">
        <v>137</v>
      </c>
      <c r="C68" s="109">
        <v>280100</v>
      </c>
      <c r="D68" s="109">
        <v>160</v>
      </c>
      <c r="E68" s="109">
        <f t="shared" ref="E68:E74" si="10">C68*D68</f>
        <v>44816000</v>
      </c>
      <c r="F68" s="110"/>
      <c r="G68" s="111"/>
      <c r="H68" s="109">
        <f t="shared" ref="H68:H74" si="11">F68*G68</f>
        <v>0</v>
      </c>
    </row>
    <row r="69" spans="1:8" ht="16.5" x14ac:dyDescent="0.3">
      <c r="A69" s="108">
        <v>2</v>
      </c>
      <c r="B69" s="65" t="s">
        <v>138</v>
      </c>
      <c r="C69" s="109">
        <v>280100</v>
      </c>
      <c r="D69" s="109">
        <v>36</v>
      </c>
      <c r="E69" s="109">
        <f t="shared" si="10"/>
        <v>10083600</v>
      </c>
      <c r="F69" s="110"/>
      <c r="G69" s="111"/>
      <c r="H69" s="109">
        <f t="shared" si="11"/>
        <v>0</v>
      </c>
    </row>
    <row r="70" spans="1:8" ht="16.5" x14ac:dyDescent="0.3">
      <c r="A70" s="108">
        <v>3</v>
      </c>
      <c r="B70" s="65" t="s">
        <v>139</v>
      </c>
      <c r="C70" s="109">
        <v>280100</v>
      </c>
      <c r="D70" s="109">
        <v>30</v>
      </c>
      <c r="E70" s="109">
        <f t="shared" si="10"/>
        <v>8403000</v>
      </c>
      <c r="F70" s="110"/>
      <c r="G70" s="111"/>
      <c r="H70" s="109">
        <f t="shared" si="11"/>
        <v>0</v>
      </c>
    </row>
    <row r="71" spans="1:8" ht="16.5" x14ac:dyDescent="0.3">
      <c r="A71" s="108">
        <v>4</v>
      </c>
      <c r="B71" s="65" t="s">
        <v>140</v>
      </c>
      <c r="C71" s="109">
        <v>280100</v>
      </c>
      <c r="D71" s="109">
        <v>30</v>
      </c>
      <c r="E71" s="109">
        <f t="shared" si="10"/>
        <v>8403000</v>
      </c>
      <c r="F71" s="110"/>
      <c r="G71" s="111"/>
      <c r="H71" s="109">
        <f t="shared" si="11"/>
        <v>0</v>
      </c>
    </row>
    <row r="72" spans="1:8" ht="16.5" x14ac:dyDescent="0.3">
      <c r="A72" s="108">
        <v>5</v>
      </c>
      <c r="B72" s="65" t="s">
        <v>141</v>
      </c>
      <c r="C72" s="109">
        <v>280100</v>
      </c>
      <c r="D72" s="109">
        <v>3</v>
      </c>
      <c r="E72" s="109">
        <f t="shared" si="10"/>
        <v>840300</v>
      </c>
      <c r="F72" s="110"/>
      <c r="G72" s="111"/>
      <c r="H72" s="109">
        <f t="shared" si="11"/>
        <v>0</v>
      </c>
    </row>
    <row r="73" spans="1:8" ht="16.5" x14ac:dyDescent="0.3">
      <c r="A73" s="108">
        <v>6</v>
      </c>
      <c r="B73" s="65" t="s">
        <v>142</v>
      </c>
      <c r="C73" s="109">
        <v>280100</v>
      </c>
      <c r="D73" s="109">
        <v>3</v>
      </c>
      <c r="E73" s="109">
        <f t="shared" si="10"/>
        <v>840300</v>
      </c>
      <c r="F73" s="110"/>
      <c r="G73" s="111"/>
      <c r="H73" s="109">
        <f t="shared" si="11"/>
        <v>0</v>
      </c>
    </row>
    <row r="74" spans="1:8" ht="16.5" x14ac:dyDescent="0.3">
      <c r="A74" s="108">
        <v>7</v>
      </c>
      <c r="B74" s="65" t="s">
        <v>143</v>
      </c>
      <c r="C74" s="109">
        <v>280100</v>
      </c>
      <c r="D74" s="109">
        <v>5</v>
      </c>
      <c r="E74" s="109">
        <f t="shared" si="10"/>
        <v>1400500</v>
      </c>
      <c r="F74" s="110"/>
      <c r="G74" s="111"/>
      <c r="H74" s="109">
        <f t="shared" si="11"/>
        <v>0</v>
      </c>
    </row>
    <row r="75" spans="1:8" ht="16.5" x14ac:dyDescent="0.3">
      <c r="A75" s="144" t="s">
        <v>144</v>
      </c>
      <c r="B75" s="145"/>
      <c r="C75" s="145"/>
      <c r="D75" s="146"/>
      <c r="E75" s="107">
        <f>SUM(E68:E74)</f>
        <v>74786700</v>
      </c>
      <c r="F75" s="112"/>
      <c r="G75" s="113">
        <f>H75/E75</f>
        <v>0</v>
      </c>
      <c r="H75" s="112">
        <f>SUM(H68:H74)</f>
        <v>0</v>
      </c>
    </row>
    <row r="76" spans="1:8" ht="16.5" x14ac:dyDescent="0.3">
      <c r="A76" s="27" t="s">
        <v>145</v>
      </c>
      <c r="B76" s="100" t="s">
        <v>146</v>
      </c>
      <c r="C76" s="100"/>
      <c r="D76" s="100"/>
      <c r="E76" s="100"/>
      <c r="F76" s="100"/>
      <c r="G76" s="100"/>
      <c r="H76" s="100"/>
    </row>
    <row r="77" spans="1:8" ht="16.5" x14ac:dyDescent="0.3">
      <c r="A77" s="108">
        <v>1</v>
      </c>
      <c r="B77" s="65" t="s">
        <v>146</v>
      </c>
      <c r="C77" s="109">
        <v>280100</v>
      </c>
      <c r="D77" s="109">
        <v>130</v>
      </c>
      <c r="E77" s="109">
        <f t="shared" ref="E77" si="12">C77*D77</f>
        <v>36413000</v>
      </c>
      <c r="F77" s="110"/>
      <c r="G77" s="111"/>
      <c r="H77" s="109">
        <f t="shared" ref="H77" si="13">F77*G77</f>
        <v>0</v>
      </c>
    </row>
    <row r="78" spans="1:8" ht="16.5" x14ac:dyDescent="0.3">
      <c r="A78" s="144" t="s">
        <v>147</v>
      </c>
      <c r="B78" s="145"/>
      <c r="C78" s="145"/>
      <c r="D78" s="146"/>
      <c r="E78" s="107">
        <f>SUM(E77)</f>
        <v>36413000</v>
      </c>
      <c r="F78" s="110"/>
      <c r="G78" s="113">
        <f>H78/E78</f>
        <v>0</v>
      </c>
      <c r="H78" s="110">
        <f>SUM(H77)</f>
        <v>0</v>
      </c>
    </row>
    <row r="79" spans="1:8" ht="16.5" x14ac:dyDescent="0.3">
      <c r="A79" s="137" t="s">
        <v>148</v>
      </c>
      <c r="B79" s="137"/>
      <c r="C79" s="137"/>
      <c r="D79" s="137"/>
      <c r="E79" s="107">
        <f>E78+E75+E66+E63+E53+E46+E43+E26+E19+E8</f>
        <v>1082155763</v>
      </c>
      <c r="F79" s="112"/>
      <c r="G79" s="113">
        <f>H79/E79</f>
        <v>0</v>
      </c>
      <c r="H79" s="107">
        <f>H78+H75+H66+H63+H53+H46+H43+H26+H19+H8</f>
        <v>0</v>
      </c>
    </row>
    <row r="80" spans="1:8" ht="16.5" x14ac:dyDescent="0.3">
      <c r="A80" s="137" t="s">
        <v>149</v>
      </c>
      <c r="B80" s="137"/>
      <c r="C80" s="137"/>
      <c r="D80" s="137"/>
      <c r="E80" s="107">
        <f>ROUND(E79*18%,0)</f>
        <v>194788037</v>
      </c>
      <c r="F80" s="107"/>
      <c r="G80" s="113"/>
      <c r="H80" s="107">
        <f>ROUND(H79*18%,0)</f>
        <v>0</v>
      </c>
    </row>
    <row r="81" spans="1:8" ht="16.5" x14ac:dyDescent="0.3">
      <c r="A81" s="137" t="s">
        <v>150</v>
      </c>
      <c r="B81" s="137"/>
      <c r="C81" s="137"/>
      <c r="D81" s="137"/>
      <c r="E81" s="107">
        <f>E79+E80</f>
        <v>1276943800</v>
      </c>
      <c r="F81" s="112"/>
      <c r="G81" s="113">
        <f>H81/E81</f>
        <v>0</v>
      </c>
      <c r="H81" s="107">
        <f>H79+H80</f>
        <v>0</v>
      </c>
    </row>
  </sheetData>
  <mergeCells count="14">
    <mergeCell ref="A2:H2"/>
    <mergeCell ref="A79:D79"/>
    <mergeCell ref="A80:D80"/>
    <mergeCell ref="A81:D81"/>
    <mergeCell ref="A8:D8"/>
    <mergeCell ref="A19:D19"/>
    <mergeCell ref="A26:D26"/>
    <mergeCell ref="A43:D43"/>
    <mergeCell ref="A46:D46"/>
    <mergeCell ref="A53:D53"/>
    <mergeCell ref="A78:D78"/>
    <mergeCell ref="A63:D63"/>
    <mergeCell ref="A66:D66"/>
    <mergeCell ref="A75:D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4"/>
  <sheetViews>
    <sheetView zoomScaleNormal="100" workbookViewId="0">
      <selection activeCell="C23" sqref="C23"/>
    </sheetView>
  </sheetViews>
  <sheetFormatPr defaultColWidth="14.140625" defaultRowHeight="15" x14ac:dyDescent="0.25"/>
  <cols>
    <col min="1" max="1" width="3.85546875" customWidth="1"/>
    <col min="2" max="2" width="30.7109375" customWidth="1"/>
    <col min="3" max="3" width="19.5703125" style="1" bestFit="1" customWidth="1"/>
    <col min="4" max="4" width="18.42578125" style="1" customWidth="1"/>
    <col min="5" max="5" width="20" style="20" customWidth="1"/>
    <col min="6" max="6" width="23.140625" style="20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29" customFormat="1" ht="33" x14ac:dyDescent="0.25">
      <c r="A1" s="27" t="s">
        <v>10</v>
      </c>
      <c r="B1" s="27" t="s">
        <v>1</v>
      </c>
      <c r="C1" s="28" t="s">
        <v>340</v>
      </c>
      <c r="D1" s="28" t="s">
        <v>341</v>
      </c>
      <c r="E1" s="28" t="s">
        <v>338</v>
      </c>
      <c r="F1" s="28" t="s">
        <v>339</v>
      </c>
      <c r="G1" s="28" t="s">
        <v>11</v>
      </c>
      <c r="H1" s="28" t="s">
        <v>12</v>
      </c>
    </row>
    <row r="2" spans="1:10" ht="31.5" x14ac:dyDescent="0.3">
      <c r="A2" s="30">
        <v>1</v>
      </c>
      <c r="B2" s="6" t="s">
        <v>28</v>
      </c>
      <c r="C2" s="31">
        <f>'Land Cost'!E6</f>
        <v>334090000</v>
      </c>
      <c r="D2" s="31">
        <f>(C2/10^7)</f>
        <v>33.408999999999999</v>
      </c>
      <c r="E2" s="31">
        <v>334090000</v>
      </c>
      <c r="F2" s="31">
        <f>(E2/10^7)</f>
        <v>33.408999999999999</v>
      </c>
      <c r="G2" s="32">
        <f>C2-E2</f>
        <v>0</v>
      </c>
      <c r="H2" s="32">
        <f>G2/10^7</f>
        <v>0</v>
      </c>
    </row>
    <row r="3" spans="1:10" ht="16.5" x14ac:dyDescent="0.3">
      <c r="A3" s="30">
        <v>2</v>
      </c>
      <c r="B3" s="12" t="s">
        <v>13</v>
      </c>
      <c r="C3" s="33">
        <f>'Construction Cost Bills'!J11</f>
        <v>111652136.5</v>
      </c>
      <c r="D3" s="31">
        <f t="shared" ref="D3:D8" si="0">C3/10^7</f>
        <v>11.16521365</v>
      </c>
      <c r="E3" s="33">
        <v>95477655</v>
      </c>
      <c r="F3" s="31">
        <f t="shared" ref="F3:F8" si="1">(E3/10^7)</f>
        <v>9.5477655000000006</v>
      </c>
      <c r="G3" s="32">
        <f t="shared" ref="G3:G7" si="2">C3-E3</f>
        <v>16174481.5</v>
      </c>
      <c r="H3" s="32">
        <f t="shared" ref="H3:H8" si="3">G3/10^7</f>
        <v>1.61744815</v>
      </c>
      <c r="I3" s="1"/>
      <c r="J3" s="2"/>
    </row>
    <row r="4" spans="1:10" ht="16.5" x14ac:dyDescent="0.3">
      <c r="A4" s="30">
        <v>3</v>
      </c>
      <c r="B4" s="12" t="s">
        <v>23</v>
      </c>
      <c r="C4" s="33">
        <f>'P&amp;M Utilities Bills'!F7</f>
        <v>0</v>
      </c>
      <c r="D4" s="31">
        <f t="shared" si="0"/>
        <v>0</v>
      </c>
      <c r="E4" s="33">
        <v>0</v>
      </c>
      <c r="F4" s="31">
        <f t="shared" si="1"/>
        <v>0</v>
      </c>
      <c r="G4" s="32">
        <f t="shared" si="2"/>
        <v>0</v>
      </c>
      <c r="H4" s="32">
        <f t="shared" si="3"/>
        <v>0</v>
      </c>
      <c r="I4" s="1"/>
      <c r="J4" s="2"/>
    </row>
    <row r="5" spans="1:10" ht="31.5" x14ac:dyDescent="0.3">
      <c r="A5" s="30">
        <v>4</v>
      </c>
      <c r="B5" s="12" t="s">
        <v>24</v>
      </c>
      <c r="C5" s="33">
        <f>'TDR &amp; Approval'!C10</f>
        <v>88178313</v>
      </c>
      <c r="D5" s="31">
        <f t="shared" si="0"/>
        <v>8.8178312999999999</v>
      </c>
      <c r="E5" s="33">
        <v>88178313</v>
      </c>
      <c r="F5" s="31">
        <f t="shared" si="1"/>
        <v>8.8178312999999999</v>
      </c>
      <c r="G5" s="32">
        <f t="shared" si="2"/>
        <v>0</v>
      </c>
      <c r="H5" s="32">
        <f t="shared" si="3"/>
        <v>0</v>
      </c>
      <c r="I5" s="1"/>
      <c r="J5" s="2"/>
    </row>
    <row r="6" spans="1:10" ht="31.5" x14ac:dyDescent="0.3">
      <c r="A6" s="30">
        <v>5</v>
      </c>
      <c r="B6" s="12" t="s">
        <v>25</v>
      </c>
      <c r="C6" s="34">
        <f>CPPOE!D142</f>
        <v>199022239</v>
      </c>
      <c r="D6" s="31">
        <f t="shared" si="0"/>
        <v>19.902223899999999</v>
      </c>
      <c r="E6" s="34">
        <v>196600577</v>
      </c>
      <c r="F6" s="31">
        <f t="shared" si="1"/>
        <v>19.660057699999999</v>
      </c>
      <c r="G6" s="32">
        <f t="shared" si="2"/>
        <v>2421662</v>
      </c>
      <c r="H6" s="32">
        <f t="shared" si="3"/>
        <v>0.2421662</v>
      </c>
    </row>
    <row r="7" spans="1:10" ht="16.5" x14ac:dyDescent="0.3">
      <c r="A7" s="30">
        <v>6</v>
      </c>
      <c r="B7" s="14" t="s">
        <v>26</v>
      </c>
      <c r="C7" s="35">
        <f>Contingency!C4</f>
        <v>0</v>
      </c>
      <c r="D7" s="31">
        <f t="shared" si="0"/>
        <v>0</v>
      </c>
      <c r="E7" s="35">
        <v>0</v>
      </c>
      <c r="F7" s="31">
        <f t="shared" si="1"/>
        <v>0</v>
      </c>
      <c r="G7" s="32">
        <f t="shared" si="2"/>
        <v>0</v>
      </c>
      <c r="H7" s="32">
        <f t="shared" si="3"/>
        <v>0</v>
      </c>
    </row>
    <row r="8" spans="1:10" ht="16.5" x14ac:dyDescent="0.3">
      <c r="A8" s="30">
        <v>7</v>
      </c>
      <c r="B8" s="15" t="s">
        <v>27</v>
      </c>
      <c r="C8" s="33">
        <f>'Interest Cost'!C5</f>
        <v>2340687</v>
      </c>
      <c r="D8" s="31">
        <f t="shared" si="0"/>
        <v>0.23406869999999999</v>
      </c>
      <c r="E8" s="33">
        <v>1586323</v>
      </c>
      <c r="F8" s="31">
        <f t="shared" si="1"/>
        <v>0.1586323</v>
      </c>
      <c r="G8" s="32">
        <f t="shared" ref="G8" si="4">C8-E8</f>
        <v>754364</v>
      </c>
      <c r="H8" s="32">
        <f t="shared" si="3"/>
        <v>7.5436400000000001E-2</v>
      </c>
    </row>
    <row r="9" spans="1:10" ht="16.5" x14ac:dyDescent="0.3">
      <c r="A9" s="30"/>
      <c r="B9" s="36" t="s">
        <v>8</v>
      </c>
      <c r="C9" s="37">
        <f t="shared" ref="C9:H9" si="5">SUM(C2:C8)</f>
        <v>735283375.5</v>
      </c>
      <c r="D9" s="37">
        <f t="shared" si="5"/>
        <v>73.528337549999989</v>
      </c>
      <c r="E9" s="37">
        <f t="shared" si="5"/>
        <v>715932868</v>
      </c>
      <c r="F9" s="37">
        <f t="shared" si="5"/>
        <v>71.593286800000001</v>
      </c>
      <c r="G9" s="38">
        <f t="shared" si="5"/>
        <v>19350507.5</v>
      </c>
      <c r="H9" s="38">
        <f t="shared" si="5"/>
        <v>1.93505075</v>
      </c>
    </row>
    <row r="12" spans="1:10" x14ac:dyDescent="0.25">
      <c r="C12" s="1">
        <v>262300000</v>
      </c>
      <c r="D12"/>
      <c r="E12" s="1"/>
      <c r="F12" s="1"/>
    </row>
    <row r="13" spans="1:10" x14ac:dyDescent="0.25">
      <c r="C13" s="1">
        <f>C12-C8</f>
        <v>259959313</v>
      </c>
      <c r="D13"/>
      <c r="E13" s="1"/>
      <c r="F13" s="2"/>
    </row>
    <row r="14" spans="1:10" x14ac:dyDescent="0.25">
      <c r="D14"/>
      <c r="E14" s="2"/>
      <c r="F14" s="2"/>
    </row>
    <row r="15" spans="1:10" x14ac:dyDescent="0.25">
      <c r="C15" s="1">
        <f>SUM(C3:C7)</f>
        <v>398852688.5</v>
      </c>
      <c r="D15" s="1">
        <f t="shared" ref="D15:H15" si="6">SUM(D3:D7)</f>
        <v>39.885268850000003</v>
      </c>
      <c r="E15" s="1">
        <f t="shared" si="6"/>
        <v>380256545</v>
      </c>
      <c r="F15" s="1">
        <f t="shared" si="6"/>
        <v>38.025654500000002</v>
      </c>
      <c r="G15" s="1">
        <f t="shared" si="6"/>
        <v>18596143.5</v>
      </c>
      <c r="H15" s="1">
        <f t="shared" si="6"/>
        <v>1.85961435</v>
      </c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C33C-BECA-44A2-96EF-D0C6BB72DCC2}">
  <dimension ref="A1:S971"/>
  <sheetViews>
    <sheetView workbookViewId="0">
      <selection activeCell="C22" sqref="C22"/>
    </sheetView>
  </sheetViews>
  <sheetFormatPr defaultColWidth="14.42578125" defaultRowHeight="15" customHeight="1" x14ac:dyDescent="0.3"/>
  <cols>
    <col min="1" max="1" width="6.28515625" style="46" bestFit="1" customWidth="1"/>
    <col min="2" max="2" width="10.140625" style="46" bestFit="1" customWidth="1"/>
    <col min="3" max="3" width="25.5703125" style="46" bestFit="1" customWidth="1"/>
    <col min="4" max="4" width="16.140625" style="46" bestFit="1" customWidth="1"/>
    <col min="5" max="5" width="16.85546875" style="46" bestFit="1" customWidth="1"/>
    <col min="6" max="7" width="8.7109375" style="46" customWidth="1"/>
    <col min="8" max="8" width="6.85546875" style="46" customWidth="1"/>
    <col min="9" max="9" width="17.5703125" style="46" customWidth="1"/>
    <col min="10" max="10" width="15.85546875" style="46" customWidth="1"/>
    <col min="11" max="19" width="8.7109375" style="46" customWidth="1"/>
    <col min="20" max="16384" width="14.42578125" style="46"/>
  </cols>
  <sheetData>
    <row r="1" spans="1:19" ht="16.5" x14ac:dyDescent="0.3">
      <c r="A1" s="147" t="s">
        <v>14</v>
      </c>
      <c r="B1" s="148"/>
      <c r="C1" s="148"/>
      <c r="D1" s="148"/>
      <c r="E1" s="149"/>
      <c r="F1" s="43"/>
      <c r="G1" s="43"/>
      <c r="H1" s="43"/>
      <c r="I1" s="43"/>
      <c r="J1" s="43"/>
      <c r="K1" s="43"/>
      <c r="L1" s="44"/>
      <c r="M1" s="45"/>
      <c r="N1" s="43"/>
    </row>
    <row r="2" spans="1:19" s="105" customFormat="1" ht="16.5" x14ac:dyDescent="0.25">
      <c r="A2" s="104" t="s">
        <v>10</v>
      </c>
      <c r="B2" s="104" t="s">
        <v>0</v>
      </c>
      <c r="C2" s="104" t="s">
        <v>15</v>
      </c>
      <c r="D2" s="104" t="s">
        <v>306</v>
      </c>
      <c r="E2" s="104" t="s">
        <v>307</v>
      </c>
    </row>
    <row r="3" spans="1:19" ht="16.5" x14ac:dyDescent="0.3">
      <c r="A3" s="103">
        <v>1</v>
      </c>
      <c r="B3" s="76">
        <v>42801</v>
      </c>
      <c r="C3" s="56" t="s">
        <v>162</v>
      </c>
      <c r="D3" s="49">
        <v>32200000</v>
      </c>
      <c r="E3" s="50">
        <f>D3</f>
        <v>32200000</v>
      </c>
      <c r="F3" s="43"/>
      <c r="G3" s="43"/>
      <c r="H3" s="43"/>
      <c r="I3" s="43"/>
      <c r="J3" s="43"/>
      <c r="K3" s="43"/>
      <c r="L3" s="44"/>
      <c r="M3" s="45"/>
      <c r="N3" s="43"/>
    </row>
    <row r="4" spans="1:19" ht="15.75" customHeight="1" x14ac:dyDescent="0.3">
      <c r="A4" s="103">
        <v>2</v>
      </c>
      <c r="B4" s="76">
        <v>43112</v>
      </c>
      <c r="C4" s="56" t="s">
        <v>163</v>
      </c>
      <c r="D4" s="49">
        <v>297360000</v>
      </c>
      <c r="E4" s="50">
        <f>D4</f>
        <v>297360000</v>
      </c>
      <c r="F4" s="43"/>
      <c r="G4" s="43"/>
      <c r="H4" s="43"/>
      <c r="I4" s="43"/>
      <c r="J4" s="43"/>
      <c r="K4" s="43"/>
      <c r="L4" s="44"/>
      <c r="M4" s="45"/>
      <c r="N4" s="43"/>
    </row>
    <row r="5" spans="1:19" ht="15.75" customHeight="1" x14ac:dyDescent="0.3">
      <c r="A5" s="103">
        <v>3</v>
      </c>
      <c r="B5" s="76">
        <v>45453</v>
      </c>
      <c r="C5" s="56" t="s">
        <v>301</v>
      </c>
      <c r="D5" s="49">
        <v>4530000</v>
      </c>
      <c r="E5" s="50">
        <f t="shared" ref="E5" si="0">D5</f>
        <v>4530000</v>
      </c>
      <c r="F5" s="43"/>
      <c r="G5" s="43"/>
      <c r="H5" s="43"/>
      <c r="I5" s="43"/>
      <c r="J5" s="43"/>
      <c r="K5" s="43"/>
      <c r="L5" s="44"/>
      <c r="M5" s="45"/>
      <c r="N5" s="43"/>
    </row>
    <row r="6" spans="1:19" ht="15.75" customHeight="1" x14ac:dyDescent="0.3">
      <c r="A6" s="150" t="s">
        <v>17</v>
      </c>
      <c r="B6" s="151"/>
      <c r="C6" s="151"/>
      <c r="D6" s="78">
        <f>SUM(D3:D5)</f>
        <v>334090000</v>
      </c>
      <c r="E6" s="78">
        <f>SUM(E3:E5)</f>
        <v>334090000</v>
      </c>
      <c r="F6" s="43"/>
      <c r="G6" s="43"/>
      <c r="I6" s="43"/>
      <c r="J6" s="47"/>
      <c r="K6" s="43"/>
      <c r="L6" s="43"/>
      <c r="M6" s="43"/>
      <c r="N6" s="43"/>
      <c r="O6" s="43"/>
      <c r="P6" s="43"/>
      <c r="Q6" s="44"/>
      <c r="R6" s="45"/>
      <c r="S6" s="43"/>
    </row>
    <row r="7" spans="1:19" ht="15.75" customHeight="1" x14ac:dyDescent="0.3">
      <c r="D7" s="43"/>
      <c r="E7" s="77"/>
      <c r="F7" s="43"/>
      <c r="G7" s="43"/>
      <c r="I7" s="43"/>
      <c r="J7" s="47"/>
      <c r="K7" s="43"/>
      <c r="L7" s="43"/>
      <c r="M7" s="43"/>
      <c r="N7" s="43"/>
      <c r="O7" s="43"/>
      <c r="P7" s="43"/>
      <c r="Q7" s="44"/>
      <c r="R7" s="45"/>
      <c r="S7" s="43"/>
    </row>
    <row r="8" spans="1:19" ht="15.75" customHeight="1" x14ac:dyDescent="0.3">
      <c r="D8" s="43"/>
      <c r="E8" s="48"/>
      <c r="F8" s="43"/>
      <c r="G8" s="43"/>
      <c r="I8" s="43"/>
      <c r="J8" s="47"/>
      <c r="K8" s="43"/>
      <c r="L8" s="43"/>
      <c r="M8" s="43"/>
      <c r="N8" s="43"/>
      <c r="O8" s="43"/>
      <c r="P8" s="43"/>
      <c r="Q8" s="44"/>
      <c r="R8" s="45"/>
      <c r="S8" s="43"/>
    </row>
    <row r="9" spans="1:19" ht="15.75" customHeight="1" x14ac:dyDescent="0.3">
      <c r="D9" s="41"/>
      <c r="E9" s="48"/>
      <c r="F9" s="43"/>
      <c r="G9" s="43"/>
      <c r="I9" s="43"/>
      <c r="J9" s="47"/>
      <c r="K9" s="43"/>
      <c r="L9" s="43"/>
      <c r="M9" s="43"/>
      <c r="N9" s="43"/>
      <c r="O9" s="43"/>
      <c r="P9" s="43"/>
      <c r="Q9" s="44"/>
      <c r="R9" s="45"/>
      <c r="S9" s="43"/>
    </row>
    <row r="10" spans="1:19" ht="15.75" customHeight="1" x14ac:dyDescent="0.3">
      <c r="D10" s="41"/>
      <c r="E10" s="48"/>
      <c r="F10" s="43"/>
      <c r="G10" s="43"/>
      <c r="I10" s="43"/>
      <c r="J10" s="47"/>
      <c r="K10" s="43"/>
      <c r="L10" s="43"/>
      <c r="M10" s="43"/>
      <c r="N10" s="43"/>
      <c r="O10" s="43"/>
      <c r="P10" s="43"/>
      <c r="Q10" s="44"/>
      <c r="R10" s="45"/>
      <c r="S10" s="43"/>
    </row>
    <row r="11" spans="1:19" ht="15.75" customHeight="1" x14ac:dyDescent="0.3">
      <c r="D11" s="43"/>
      <c r="E11" s="48"/>
      <c r="F11" s="43"/>
      <c r="G11" s="43"/>
      <c r="I11" s="43"/>
      <c r="J11" s="47"/>
      <c r="K11" s="43"/>
      <c r="L11" s="43"/>
      <c r="M11" s="43"/>
      <c r="N11" s="43"/>
      <c r="O11" s="43"/>
      <c r="P11" s="43"/>
      <c r="Q11" s="44"/>
      <c r="R11" s="45"/>
      <c r="S11" s="43"/>
    </row>
    <row r="12" spans="1:19" ht="15.75" customHeight="1" x14ac:dyDescent="0.3">
      <c r="D12" s="43"/>
      <c r="E12" s="48"/>
      <c r="F12" s="43"/>
      <c r="G12" s="43"/>
      <c r="I12" s="43"/>
      <c r="J12" s="47"/>
      <c r="K12" s="43"/>
      <c r="L12" s="43"/>
      <c r="M12" s="43"/>
      <c r="N12" s="43"/>
      <c r="O12" s="43"/>
      <c r="P12" s="43"/>
      <c r="Q12" s="44"/>
      <c r="R12" s="45"/>
      <c r="S12" s="43"/>
    </row>
    <row r="13" spans="1:19" ht="15.75" customHeight="1" x14ac:dyDescent="0.3">
      <c r="D13" s="43"/>
      <c r="E13" s="48"/>
      <c r="F13" s="43"/>
      <c r="G13" s="43"/>
      <c r="I13" s="43"/>
      <c r="J13" s="47"/>
      <c r="K13" s="43"/>
      <c r="L13" s="43"/>
      <c r="M13" s="43"/>
      <c r="N13" s="43"/>
      <c r="O13" s="43"/>
      <c r="P13" s="43"/>
      <c r="Q13" s="44"/>
      <c r="R13" s="45"/>
      <c r="S13" s="43"/>
    </row>
    <row r="14" spans="1:19" ht="15.75" customHeight="1" x14ac:dyDescent="0.3">
      <c r="D14" s="43"/>
      <c r="E14" s="48"/>
      <c r="F14" s="43"/>
      <c r="G14" s="43"/>
      <c r="I14" s="43"/>
      <c r="J14" s="47"/>
      <c r="K14" s="43"/>
      <c r="L14" s="43"/>
      <c r="M14" s="43"/>
      <c r="N14" s="43"/>
      <c r="O14" s="43"/>
      <c r="P14" s="43"/>
      <c r="Q14" s="44"/>
      <c r="R14" s="45"/>
      <c r="S14" s="43"/>
    </row>
    <row r="15" spans="1:19" ht="15.75" customHeight="1" x14ac:dyDescent="0.3">
      <c r="D15" s="43"/>
      <c r="E15" s="48"/>
      <c r="F15" s="43"/>
      <c r="G15" s="43"/>
      <c r="I15" s="43"/>
      <c r="J15" s="47"/>
      <c r="K15" s="43"/>
      <c r="L15" s="43"/>
      <c r="M15" s="43"/>
      <c r="N15" s="43"/>
      <c r="O15" s="43"/>
      <c r="P15" s="43"/>
      <c r="Q15" s="44"/>
      <c r="R15" s="45"/>
      <c r="S15" s="43"/>
    </row>
    <row r="16" spans="1:19" ht="15.75" customHeight="1" x14ac:dyDescent="0.3">
      <c r="D16" s="43"/>
      <c r="E16" s="48"/>
      <c r="F16" s="43"/>
      <c r="G16" s="43"/>
      <c r="I16" s="43"/>
      <c r="J16" s="47"/>
      <c r="K16" s="43"/>
      <c r="L16" s="43"/>
      <c r="M16" s="43"/>
      <c r="N16" s="43"/>
      <c r="O16" s="43"/>
      <c r="P16" s="43"/>
      <c r="Q16" s="44"/>
      <c r="R16" s="45"/>
      <c r="S16" s="43"/>
    </row>
    <row r="17" spans="4:19" ht="15.75" customHeight="1" x14ac:dyDescent="0.3">
      <c r="D17" s="43"/>
      <c r="E17" s="48"/>
      <c r="F17" s="43"/>
      <c r="G17" s="43"/>
      <c r="I17" s="43"/>
      <c r="J17" s="47"/>
      <c r="K17" s="43"/>
      <c r="L17" s="43"/>
      <c r="M17" s="43"/>
      <c r="N17" s="43"/>
      <c r="O17" s="43"/>
      <c r="P17" s="43"/>
      <c r="Q17" s="44"/>
      <c r="R17" s="45"/>
      <c r="S17" s="43"/>
    </row>
    <row r="18" spans="4:19" ht="15.75" customHeight="1" x14ac:dyDescent="0.3">
      <c r="D18" s="43"/>
      <c r="E18" s="48"/>
      <c r="F18" s="43"/>
      <c r="G18" s="43"/>
      <c r="I18" s="43"/>
      <c r="J18" s="47"/>
      <c r="K18" s="43"/>
      <c r="L18" s="43"/>
      <c r="M18" s="43"/>
      <c r="N18" s="43"/>
      <c r="O18" s="43"/>
      <c r="P18" s="43"/>
      <c r="Q18" s="44"/>
      <c r="R18" s="45"/>
      <c r="S18" s="43"/>
    </row>
    <row r="19" spans="4:19" ht="15.75" customHeight="1" x14ac:dyDescent="0.3">
      <c r="D19" s="43"/>
      <c r="E19" s="48"/>
      <c r="F19" s="43"/>
      <c r="G19" s="43"/>
      <c r="I19" s="43"/>
      <c r="J19" s="47"/>
      <c r="K19" s="43"/>
      <c r="L19" s="43"/>
      <c r="M19" s="43"/>
      <c r="N19" s="43"/>
      <c r="O19" s="43"/>
      <c r="P19" s="43"/>
      <c r="Q19" s="44"/>
      <c r="R19" s="45"/>
      <c r="S19" s="43"/>
    </row>
    <row r="20" spans="4:19" ht="15.75" customHeight="1" x14ac:dyDescent="0.3">
      <c r="D20" s="43"/>
      <c r="E20" s="48"/>
      <c r="F20" s="43"/>
      <c r="G20" s="43"/>
      <c r="I20" s="43"/>
      <c r="J20" s="47"/>
      <c r="K20" s="43"/>
      <c r="L20" s="43"/>
      <c r="M20" s="43"/>
      <c r="N20" s="43"/>
      <c r="O20" s="43"/>
      <c r="P20" s="43"/>
      <c r="Q20" s="44"/>
      <c r="R20" s="45"/>
      <c r="S20" s="43"/>
    </row>
    <row r="21" spans="4:19" ht="15.75" customHeight="1" x14ac:dyDescent="0.3">
      <c r="D21" s="43"/>
      <c r="E21" s="48"/>
      <c r="F21" s="43"/>
      <c r="G21" s="43"/>
      <c r="I21" s="43"/>
      <c r="J21" s="47"/>
      <c r="K21" s="43"/>
      <c r="L21" s="43"/>
      <c r="M21" s="43"/>
      <c r="N21" s="43"/>
      <c r="O21" s="43"/>
      <c r="P21" s="43"/>
      <c r="Q21" s="44"/>
      <c r="R21" s="45"/>
      <c r="S21" s="43"/>
    </row>
    <row r="22" spans="4:19" ht="15.75" customHeight="1" x14ac:dyDescent="0.3">
      <c r="D22" s="43"/>
      <c r="E22" s="48"/>
      <c r="F22" s="43"/>
      <c r="G22" s="43"/>
      <c r="I22" s="43"/>
      <c r="J22" s="47"/>
      <c r="K22" s="43"/>
      <c r="L22" s="43"/>
      <c r="M22" s="43"/>
      <c r="N22" s="43"/>
      <c r="O22" s="43"/>
      <c r="P22" s="43"/>
      <c r="Q22" s="44"/>
      <c r="R22" s="45"/>
      <c r="S22" s="43"/>
    </row>
    <row r="23" spans="4:19" ht="15.75" customHeight="1" x14ac:dyDescent="0.3">
      <c r="D23" s="43"/>
      <c r="E23" s="48"/>
      <c r="F23" s="43"/>
      <c r="G23" s="43"/>
      <c r="I23" s="43"/>
      <c r="J23" s="47"/>
      <c r="K23" s="43"/>
      <c r="L23" s="43"/>
      <c r="M23" s="43"/>
      <c r="N23" s="43"/>
      <c r="O23" s="43"/>
      <c r="P23" s="43"/>
      <c r="Q23" s="44"/>
      <c r="R23" s="45"/>
      <c r="S23" s="43"/>
    </row>
    <row r="24" spans="4:19" ht="15.75" customHeight="1" x14ac:dyDescent="0.3">
      <c r="D24" s="43"/>
      <c r="E24" s="48"/>
      <c r="F24" s="43"/>
      <c r="G24" s="43"/>
      <c r="I24" s="43"/>
      <c r="J24" s="47"/>
      <c r="K24" s="43"/>
      <c r="L24" s="43"/>
      <c r="M24" s="43"/>
      <c r="N24" s="43"/>
      <c r="O24" s="43"/>
      <c r="P24" s="43"/>
      <c r="Q24" s="44"/>
      <c r="R24" s="45"/>
      <c r="S24" s="43"/>
    </row>
    <row r="25" spans="4:19" ht="15.75" customHeight="1" x14ac:dyDescent="0.3">
      <c r="D25" s="43"/>
      <c r="E25" s="48"/>
      <c r="F25" s="43"/>
      <c r="G25" s="43"/>
      <c r="I25" s="43"/>
      <c r="J25" s="47"/>
      <c r="K25" s="43"/>
      <c r="L25" s="43"/>
      <c r="M25" s="43"/>
      <c r="N25" s="43"/>
      <c r="O25" s="43"/>
      <c r="P25" s="43"/>
      <c r="Q25" s="44"/>
      <c r="R25" s="45"/>
      <c r="S25" s="43"/>
    </row>
    <row r="26" spans="4:19" ht="15.75" customHeight="1" x14ac:dyDescent="0.3">
      <c r="D26" s="43"/>
      <c r="E26" s="48"/>
      <c r="F26" s="43"/>
      <c r="G26" s="43"/>
      <c r="I26" s="43"/>
      <c r="J26" s="47"/>
      <c r="K26" s="43"/>
      <c r="L26" s="43"/>
      <c r="M26" s="43"/>
      <c r="N26" s="43"/>
      <c r="O26" s="43"/>
      <c r="P26" s="43"/>
      <c r="Q26" s="44"/>
      <c r="R26" s="45"/>
      <c r="S26" s="43"/>
    </row>
    <row r="27" spans="4:19" ht="15.75" customHeight="1" x14ac:dyDescent="0.3">
      <c r="D27" s="43"/>
      <c r="E27" s="48"/>
      <c r="F27" s="43"/>
      <c r="G27" s="43"/>
      <c r="I27" s="43"/>
      <c r="J27" s="47"/>
      <c r="K27" s="43"/>
      <c r="L27" s="43"/>
      <c r="M27" s="43"/>
      <c r="N27" s="43"/>
      <c r="O27" s="43"/>
      <c r="P27" s="43"/>
      <c r="Q27" s="44"/>
      <c r="R27" s="45"/>
      <c r="S27" s="43"/>
    </row>
    <row r="28" spans="4:19" ht="15.75" customHeight="1" x14ac:dyDescent="0.3">
      <c r="D28" s="43"/>
      <c r="E28" s="48"/>
      <c r="F28" s="43"/>
      <c r="G28" s="43"/>
      <c r="I28" s="43"/>
      <c r="J28" s="47"/>
      <c r="K28" s="43"/>
      <c r="L28" s="43"/>
      <c r="M28" s="43"/>
      <c r="N28" s="43"/>
      <c r="O28" s="43"/>
      <c r="P28" s="43"/>
      <c r="Q28" s="44"/>
      <c r="R28" s="45"/>
      <c r="S28" s="43"/>
    </row>
    <row r="29" spans="4:19" ht="15.75" customHeight="1" x14ac:dyDescent="0.3">
      <c r="D29" s="43"/>
      <c r="E29" s="48"/>
      <c r="F29" s="43"/>
      <c r="G29" s="43"/>
      <c r="I29" s="43"/>
      <c r="J29" s="47"/>
      <c r="K29" s="43"/>
      <c r="L29" s="43"/>
      <c r="M29" s="43"/>
      <c r="N29" s="43"/>
      <c r="O29" s="43"/>
      <c r="P29" s="43"/>
      <c r="Q29" s="44"/>
      <c r="R29" s="45"/>
      <c r="S29" s="43"/>
    </row>
    <row r="30" spans="4:19" ht="15.75" customHeight="1" x14ac:dyDescent="0.3">
      <c r="D30" s="43"/>
      <c r="E30" s="48"/>
      <c r="F30" s="43"/>
      <c r="G30" s="43"/>
      <c r="I30" s="43"/>
      <c r="J30" s="47"/>
      <c r="K30" s="43"/>
      <c r="L30" s="43"/>
      <c r="M30" s="43"/>
      <c r="N30" s="43"/>
      <c r="O30" s="43"/>
      <c r="P30" s="43"/>
      <c r="Q30" s="44"/>
      <c r="R30" s="45"/>
      <c r="S30" s="43"/>
    </row>
    <row r="31" spans="4:19" ht="15.75" customHeight="1" x14ac:dyDescent="0.3">
      <c r="D31" s="43"/>
      <c r="E31" s="48"/>
      <c r="F31" s="43"/>
      <c r="G31" s="43"/>
      <c r="I31" s="43"/>
      <c r="J31" s="47"/>
      <c r="K31" s="43"/>
      <c r="L31" s="43"/>
      <c r="M31" s="43"/>
      <c r="N31" s="43"/>
      <c r="O31" s="43"/>
      <c r="P31" s="43"/>
      <c r="Q31" s="44"/>
      <c r="R31" s="45"/>
      <c r="S31" s="43"/>
    </row>
    <row r="32" spans="4:19" ht="15.75" customHeight="1" x14ac:dyDescent="0.3">
      <c r="D32" s="43"/>
      <c r="E32" s="48"/>
      <c r="F32" s="43"/>
      <c r="G32" s="43"/>
      <c r="I32" s="43"/>
      <c r="J32" s="47"/>
      <c r="K32" s="43"/>
      <c r="L32" s="43"/>
      <c r="M32" s="43"/>
      <c r="N32" s="43"/>
      <c r="O32" s="43"/>
      <c r="P32" s="43"/>
      <c r="Q32" s="44"/>
      <c r="R32" s="45"/>
      <c r="S32" s="43"/>
    </row>
    <row r="33" spans="4:19" ht="15.75" customHeight="1" x14ac:dyDescent="0.3">
      <c r="D33" s="43"/>
      <c r="E33" s="48"/>
      <c r="F33" s="43"/>
      <c r="G33" s="43"/>
      <c r="I33" s="43"/>
      <c r="J33" s="47"/>
      <c r="K33" s="43"/>
      <c r="L33" s="43"/>
      <c r="M33" s="43"/>
      <c r="N33" s="43"/>
      <c r="O33" s="43"/>
      <c r="P33" s="43"/>
      <c r="Q33" s="44"/>
      <c r="R33" s="45"/>
      <c r="S33" s="43"/>
    </row>
    <row r="34" spans="4:19" ht="15.75" customHeight="1" x14ac:dyDescent="0.3">
      <c r="D34" s="43"/>
      <c r="E34" s="48"/>
      <c r="F34" s="43"/>
      <c r="G34" s="43"/>
      <c r="I34" s="43"/>
      <c r="J34" s="47"/>
      <c r="K34" s="43"/>
      <c r="L34" s="43"/>
      <c r="M34" s="43"/>
      <c r="N34" s="43"/>
      <c r="O34" s="43"/>
      <c r="P34" s="43"/>
      <c r="Q34" s="44"/>
      <c r="R34" s="45"/>
      <c r="S34" s="43"/>
    </row>
    <row r="35" spans="4:19" ht="15.75" customHeight="1" x14ac:dyDescent="0.3">
      <c r="D35" s="43"/>
      <c r="E35" s="48"/>
      <c r="F35" s="43"/>
      <c r="G35" s="43"/>
      <c r="I35" s="43"/>
      <c r="J35" s="47"/>
      <c r="K35" s="43"/>
      <c r="L35" s="43"/>
      <c r="M35" s="43"/>
      <c r="N35" s="43"/>
      <c r="O35" s="43"/>
      <c r="P35" s="43"/>
      <c r="Q35" s="44"/>
      <c r="R35" s="45"/>
      <c r="S35" s="43"/>
    </row>
    <row r="36" spans="4:19" ht="15.75" customHeight="1" x14ac:dyDescent="0.3">
      <c r="D36" s="43"/>
      <c r="E36" s="48"/>
      <c r="F36" s="43"/>
      <c r="G36" s="43"/>
      <c r="I36" s="43"/>
      <c r="J36" s="47"/>
      <c r="K36" s="43"/>
      <c r="L36" s="43"/>
      <c r="M36" s="43"/>
      <c r="N36" s="43"/>
      <c r="O36" s="43"/>
      <c r="P36" s="43"/>
      <c r="Q36" s="44"/>
      <c r="R36" s="45"/>
      <c r="S36" s="43"/>
    </row>
    <row r="37" spans="4:19" ht="15.75" customHeight="1" x14ac:dyDescent="0.3">
      <c r="D37" s="43"/>
      <c r="E37" s="48"/>
      <c r="F37" s="43"/>
      <c r="G37" s="43"/>
      <c r="I37" s="43"/>
      <c r="J37" s="47"/>
      <c r="K37" s="43"/>
      <c r="L37" s="43"/>
      <c r="M37" s="43"/>
      <c r="N37" s="43"/>
      <c r="O37" s="43"/>
      <c r="P37" s="43"/>
      <c r="Q37" s="44"/>
      <c r="R37" s="45"/>
      <c r="S37" s="43"/>
    </row>
    <row r="38" spans="4:19" ht="15.75" customHeight="1" x14ac:dyDescent="0.3">
      <c r="D38" s="43"/>
      <c r="E38" s="48"/>
      <c r="F38" s="43"/>
      <c r="G38" s="43"/>
      <c r="I38" s="43"/>
      <c r="J38" s="47"/>
      <c r="K38" s="43"/>
      <c r="L38" s="43"/>
      <c r="M38" s="43"/>
      <c r="N38" s="43"/>
      <c r="O38" s="43"/>
      <c r="P38" s="43"/>
      <c r="Q38" s="44"/>
      <c r="R38" s="45"/>
      <c r="S38" s="43"/>
    </row>
    <row r="39" spans="4:19" ht="15.75" customHeight="1" x14ac:dyDescent="0.3">
      <c r="D39" s="43"/>
      <c r="E39" s="48"/>
      <c r="F39" s="43"/>
      <c r="G39" s="43"/>
      <c r="I39" s="43"/>
      <c r="J39" s="47"/>
      <c r="K39" s="43"/>
      <c r="L39" s="43"/>
      <c r="M39" s="43"/>
      <c r="N39" s="43"/>
      <c r="O39" s="43"/>
      <c r="P39" s="43"/>
      <c r="Q39" s="44"/>
      <c r="R39" s="45"/>
      <c r="S39" s="43"/>
    </row>
    <row r="40" spans="4:19" ht="15.75" customHeight="1" x14ac:dyDescent="0.3">
      <c r="D40" s="43"/>
      <c r="E40" s="48"/>
      <c r="F40" s="43"/>
      <c r="G40" s="43"/>
      <c r="I40" s="43"/>
      <c r="J40" s="47"/>
      <c r="K40" s="43"/>
      <c r="L40" s="43"/>
      <c r="M40" s="43"/>
      <c r="N40" s="43"/>
      <c r="O40" s="43"/>
      <c r="P40" s="43"/>
      <c r="Q40" s="44"/>
      <c r="R40" s="45"/>
      <c r="S40" s="43"/>
    </row>
    <row r="41" spans="4:19" ht="15.75" customHeight="1" x14ac:dyDescent="0.3">
      <c r="D41" s="43"/>
      <c r="E41" s="48"/>
      <c r="F41" s="43"/>
      <c r="G41" s="43"/>
      <c r="I41" s="43"/>
      <c r="J41" s="47"/>
      <c r="K41" s="43"/>
      <c r="L41" s="43"/>
      <c r="M41" s="43"/>
      <c r="N41" s="43"/>
      <c r="O41" s="43"/>
      <c r="P41" s="43"/>
      <c r="Q41" s="44"/>
      <c r="R41" s="45"/>
      <c r="S41" s="43"/>
    </row>
    <row r="42" spans="4:19" ht="15.75" customHeight="1" x14ac:dyDescent="0.3">
      <c r="D42" s="43"/>
      <c r="E42" s="48"/>
      <c r="F42" s="43"/>
      <c r="G42" s="43"/>
      <c r="I42" s="43"/>
      <c r="J42" s="47"/>
      <c r="K42" s="43"/>
      <c r="L42" s="43"/>
      <c r="M42" s="43"/>
      <c r="N42" s="43"/>
      <c r="O42" s="43"/>
      <c r="P42" s="43"/>
      <c r="Q42" s="44"/>
      <c r="R42" s="45"/>
      <c r="S42" s="43"/>
    </row>
    <row r="43" spans="4:19" ht="15.75" customHeight="1" x14ac:dyDescent="0.3">
      <c r="D43" s="43"/>
      <c r="E43" s="48"/>
      <c r="F43" s="43"/>
      <c r="G43" s="43"/>
      <c r="I43" s="43"/>
      <c r="J43" s="47"/>
      <c r="K43" s="43"/>
      <c r="L43" s="43"/>
      <c r="M43" s="43"/>
      <c r="N43" s="43"/>
      <c r="O43" s="43"/>
      <c r="P43" s="43"/>
      <c r="Q43" s="44"/>
      <c r="R43" s="45"/>
      <c r="S43" s="43"/>
    </row>
    <row r="44" spans="4:19" ht="15.75" customHeight="1" x14ac:dyDescent="0.3">
      <c r="D44" s="43"/>
      <c r="E44" s="48"/>
      <c r="F44" s="43"/>
      <c r="G44" s="43"/>
      <c r="I44" s="43"/>
      <c r="J44" s="47"/>
      <c r="K44" s="43"/>
      <c r="L44" s="43"/>
      <c r="M44" s="43"/>
      <c r="N44" s="43"/>
      <c r="O44" s="43"/>
      <c r="P44" s="43"/>
      <c r="Q44" s="44"/>
      <c r="R44" s="45"/>
      <c r="S44" s="43"/>
    </row>
    <row r="45" spans="4:19" ht="15.75" customHeight="1" x14ac:dyDescent="0.3">
      <c r="D45" s="43"/>
      <c r="E45" s="48"/>
      <c r="F45" s="43"/>
      <c r="G45" s="43"/>
      <c r="I45" s="43"/>
      <c r="J45" s="47"/>
      <c r="K45" s="43"/>
      <c r="L45" s="43"/>
      <c r="M45" s="43"/>
      <c r="N45" s="43"/>
      <c r="O45" s="43"/>
      <c r="P45" s="43"/>
      <c r="Q45" s="44"/>
      <c r="R45" s="45"/>
      <c r="S45" s="43"/>
    </row>
    <row r="46" spans="4:19" ht="15.75" customHeight="1" x14ac:dyDescent="0.3">
      <c r="D46" s="43"/>
      <c r="E46" s="48"/>
      <c r="F46" s="43"/>
      <c r="G46" s="43"/>
      <c r="I46" s="43"/>
      <c r="J46" s="47"/>
      <c r="K46" s="43"/>
      <c r="L46" s="43"/>
      <c r="M46" s="43"/>
      <c r="N46" s="43"/>
      <c r="O46" s="43"/>
      <c r="P46" s="43"/>
      <c r="Q46" s="44"/>
      <c r="R46" s="45"/>
      <c r="S46" s="43"/>
    </row>
    <row r="47" spans="4:19" ht="15.75" customHeight="1" x14ac:dyDescent="0.3">
      <c r="D47" s="43"/>
      <c r="E47" s="48"/>
      <c r="F47" s="43"/>
      <c r="G47" s="43"/>
      <c r="I47" s="43"/>
      <c r="J47" s="47"/>
      <c r="K47" s="43"/>
      <c r="L47" s="43"/>
      <c r="M47" s="43"/>
      <c r="N47" s="43"/>
      <c r="O47" s="43"/>
      <c r="P47" s="43"/>
      <c r="Q47" s="44"/>
      <c r="R47" s="45"/>
      <c r="S47" s="43"/>
    </row>
    <row r="48" spans="4:19" ht="15.75" customHeight="1" x14ac:dyDescent="0.3">
      <c r="D48" s="43"/>
      <c r="E48" s="48"/>
      <c r="F48" s="43"/>
      <c r="G48" s="43"/>
      <c r="I48" s="43"/>
      <c r="J48" s="47"/>
      <c r="K48" s="43"/>
      <c r="L48" s="43"/>
      <c r="M48" s="43"/>
      <c r="N48" s="43"/>
      <c r="O48" s="43"/>
      <c r="P48" s="43"/>
      <c r="Q48" s="44"/>
      <c r="R48" s="45"/>
      <c r="S48" s="43"/>
    </row>
    <row r="49" spans="4:19" ht="15.75" customHeight="1" x14ac:dyDescent="0.3">
      <c r="D49" s="43"/>
      <c r="E49" s="48"/>
      <c r="F49" s="43"/>
      <c r="G49" s="43"/>
      <c r="I49" s="43"/>
      <c r="J49" s="47"/>
      <c r="K49" s="43"/>
      <c r="L49" s="43"/>
      <c r="M49" s="43"/>
      <c r="N49" s="43"/>
      <c r="O49" s="43"/>
      <c r="P49" s="43"/>
      <c r="Q49" s="44"/>
      <c r="R49" s="45"/>
      <c r="S49" s="43"/>
    </row>
    <row r="50" spans="4:19" ht="15.75" customHeight="1" x14ac:dyDescent="0.3">
      <c r="D50" s="43"/>
      <c r="E50" s="48"/>
      <c r="F50" s="43"/>
      <c r="G50" s="43"/>
      <c r="I50" s="43"/>
      <c r="J50" s="47"/>
      <c r="K50" s="43"/>
      <c r="L50" s="43"/>
      <c r="M50" s="43"/>
      <c r="N50" s="43"/>
      <c r="O50" s="43"/>
      <c r="P50" s="43"/>
      <c r="Q50" s="44"/>
      <c r="R50" s="45"/>
      <c r="S50" s="43"/>
    </row>
    <row r="51" spans="4:19" ht="15.75" customHeight="1" x14ac:dyDescent="0.3">
      <c r="D51" s="43"/>
      <c r="E51" s="48"/>
      <c r="F51" s="43"/>
      <c r="G51" s="43"/>
      <c r="I51" s="43"/>
      <c r="J51" s="47"/>
      <c r="K51" s="43"/>
      <c r="L51" s="43"/>
      <c r="M51" s="43"/>
      <c r="N51" s="43"/>
      <c r="O51" s="43"/>
      <c r="P51" s="43"/>
      <c r="Q51" s="44"/>
      <c r="R51" s="45"/>
      <c r="S51" s="43"/>
    </row>
    <row r="52" spans="4:19" ht="15.75" customHeight="1" x14ac:dyDescent="0.3">
      <c r="D52" s="43"/>
      <c r="E52" s="48"/>
      <c r="F52" s="43"/>
      <c r="G52" s="43"/>
      <c r="I52" s="43"/>
      <c r="J52" s="47"/>
      <c r="K52" s="43"/>
      <c r="L52" s="43"/>
      <c r="M52" s="43"/>
      <c r="N52" s="43"/>
      <c r="O52" s="43"/>
      <c r="P52" s="43"/>
      <c r="Q52" s="44"/>
      <c r="R52" s="45"/>
      <c r="S52" s="43"/>
    </row>
    <row r="53" spans="4:19" ht="15.75" customHeight="1" x14ac:dyDescent="0.3">
      <c r="D53" s="43"/>
      <c r="E53" s="48"/>
      <c r="F53" s="43"/>
      <c r="G53" s="43"/>
      <c r="I53" s="43"/>
      <c r="J53" s="47"/>
      <c r="K53" s="43"/>
      <c r="L53" s="43"/>
      <c r="M53" s="43"/>
      <c r="N53" s="43"/>
      <c r="O53" s="43"/>
      <c r="P53" s="43"/>
      <c r="Q53" s="44"/>
      <c r="R53" s="45"/>
      <c r="S53" s="43"/>
    </row>
    <row r="54" spans="4:19" ht="15.75" customHeight="1" x14ac:dyDescent="0.3">
      <c r="D54" s="43"/>
      <c r="E54" s="48"/>
      <c r="F54" s="43"/>
      <c r="G54" s="43"/>
      <c r="I54" s="43"/>
      <c r="J54" s="47"/>
      <c r="K54" s="43"/>
      <c r="L54" s="43"/>
      <c r="M54" s="43"/>
      <c r="N54" s="43"/>
      <c r="O54" s="43"/>
      <c r="P54" s="43"/>
      <c r="Q54" s="44"/>
      <c r="R54" s="45"/>
      <c r="S54" s="43"/>
    </row>
    <row r="55" spans="4:19" ht="15.75" customHeight="1" x14ac:dyDescent="0.3">
      <c r="D55" s="43"/>
      <c r="E55" s="48"/>
      <c r="F55" s="43"/>
      <c r="G55" s="43"/>
      <c r="I55" s="43"/>
      <c r="J55" s="47"/>
      <c r="K55" s="43"/>
      <c r="L55" s="43"/>
      <c r="M55" s="43"/>
      <c r="N55" s="43"/>
      <c r="O55" s="43"/>
      <c r="P55" s="43"/>
      <c r="Q55" s="44"/>
      <c r="R55" s="45"/>
      <c r="S55" s="43"/>
    </row>
    <row r="56" spans="4:19" ht="15.75" customHeight="1" x14ac:dyDescent="0.3">
      <c r="D56" s="43"/>
      <c r="E56" s="48"/>
      <c r="F56" s="43"/>
      <c r="G56" s="43"/>
      <c r="I56" s="43"/>
      <c r="J56" s="47"/>
      <c r="K56" s="43"/>
      <c r="L56" s="43"/>
      <c r="M56" s="43"/>
      <c r="N56" s="43"/>
      <c r="O56" s="43"/>
      <c r="P56" s="43"/>
      <c r="Q56" s="44"/>
      <c r="R56" s="45"/>
      <c r="S56" s="43"/>
    </row>
    <row r="57" spans="4:19" ht="15.75" customHeight="1" x14ac:dyDescent="0.3">
      <c r="D57" s="43"/>
      <c r="E57" s="48"/>
      <c r="F57" s="43"/>
      <c r="G57" s="43"/>
      <c r="I57" s="43"/>
      <c r="J57" s="47"/>
      <c r="K57" s="43"/>
      <c r="L57" s="43"/>
      <c r="M57" s="43"/>
      <c r="N57" s="43"/>
      <c r="O57" s="43"/>
      <c r="P57" s="43"/>
      <c r="Q57" s="44"/>
      <c r="R57" s="45"/>
      <c r="S57" s="43"/>
    </row>
    <row r="58" spans="4:19" ht="15.75" customHeight="1" x14ac:dyDescent="0.3">
      <c r="D58" s="43"/>
      <c r="E58" s="48"/>
      <c r="F58" s="43"/>
      <c r="G58" s="43"/>
      <c r="I58" s="43"/>
      <c r="J58" s="47"/>
      <c r="K58" s="43"/>
      <c r="L58" s="43"/>
      <c r="M58" s="43"/>
      <c r="N58" s="43"/>
      <c r="O58" s="43"/>
      <c r="P58" s="43"/>
      <c r="Q58" s="44"/>
      <c r="R58" s="45"/>
      <c r="S58" s="43"/>
    </row>
    <row r="59" spans="4:19" ht="15.75" customHeight="1" x14ac:dyDescent="0.3">
      <c r="D59" s="43"/>
      <c r="E59" s="48"/>
      <c r="F59" s="43"/>
      <c r="G59" s="43"/>
      <c r="I59" s="43"/>
      <c r="J59" s="47"/>
      <c r="K59" s="43"/>
      <c r="L59" s="43"/>
      <c r="M59" s="43"/>
      <c r="N59" s="43"/>
      <c r="O59" s="43"/>
      <c r="P59" s="43"/>
      <c r="Q59" s="44"/>
      <c r="R59" s="45"/>
      <c r="S59" s="43"/>
    </row>
    <row r="60" spans="4:19" ht="15.75" customHeight="1" x14ac:dyDescent="0.3">
      <c r="D60" s="43"/>
      <c r="E60" s="48"/>
      <c r="F60" s="43"/>
      <c r="G60" s="43"/>
      <c r="I60" s="43"/>
      <c r="J60" s="47"/>
      <c r="K60" s="43"/>
      <c r="L60" s="43"/>
      <c r="M60" s="43"/>
      <c r="N60" s="43"/>
      <c r="O60" s="43"/>
      <c r="P60" s="43"/>
      <c r="Q60" s="44"/>
      <c r="R60" s="45"/>
      <c r="S60" s="43"/>
    </row>
    <row r="61" spans="4:19" ht="15.75" customHeight="1" x14ac:dyDescent="0.3">
      <c r="D61" s="43"/>
      <c r="E61" s="48"/>
      <c r="F61" s="43"/>
      <c r="G61" s="43"/>
      <c r="I61" s="43"/>
      <c r="J61" s="47"/>
      <c r="K61" s="43"/>
      <c r="L61" s="43"/>
      <c r="M61" s="43"/>
      <c r="N61" s="43"/>
      <c r="O61" s="43"/>
      <c r="P61" s="43"/>
      <c r="Q61" s="44"/>
      <c r="R61" s="45"/>
      <c r="S61" s="43"/>
    </row>
    <row r="62" spans="4:19" ht="15.75" customHeight="1" x14ac:dyDescent="0.3">
      <c r="D62" s="43"/>
      <c r="E62" s="48"/>
      <c r="F62" s="43"/>
      <c r="G62" s="43"/>
      <c r="I62" s="43"/>
      <c r="J62" s="47"/>
      <c r="K62" s="43"/>
      <c r="L62" s="43"/>
      <c r="M62" s="43"/>
      <c r="N62" s="43"/>
      <c r="O62" s="43"/>
      <c r="P62" s="43"/>
      <c r="Q62" s="44"/>
      <c r="R62" s="45"/>
      <c r="S62" s="43"/>
    </row>
    <row r="63" spans="4:19" ht="15.75" customHeight="1" x14ac:dyDescent="0.3">
      <c r="D63" s="43"/>
      <c r="E63" s="48"/>
      <c r="F63" s="43"/>
      <c r="G63" s="43"/>
      <c r="I63" s="43"/>
      <c r="J63" s="47"/>
      <c r="K63" s="43"/>
      <c r="L63" s="43"/>
      <c r="M63" s="43"/>
      <c r="N63" s="43"/>
      <c r="O63" s="43"/>
      <c r="P63" s="43"/>
      <c r="Q63" s="44"/>
      <c r="R63" s="45"/>
      <c r="S63" s="43"/>
    </row>
    <row r="64" spans="4:19" ht="15.75" customHeight="1" x14ac:dyDescent="0.3">
      <c r="D64" s="43"/>
      <c r="E64" s="48"/>
      <c r="F64" s="43"/>
      <c r="G64" s="43"/>
      <c r="I64" s="43"/>
      <c r="J64" s="47"/>
      <c r="K64" s="43"/>
      <c r="L64" s="43"/>
      <c r="M64" s="43"/>
      <c r="N64" s="43"/>
      <c r="O64" s="43"/>
      <c r="P64" s="43"/>
      <c r="Q64" s="44"/>
      <c r="R64" s="45"/>
      <c r="S64" s="43"/>
    </row>
    <row r="65" spans="4:19" ht="15.75" customHeight="1" x14ac:dyDescent="0.3">
      <c r="D65" s="43"/>
      <c r="E65" s="48"/>
      <c r="F65" s="43"/>
      <c r="G65" s="43"/>
      <c r="I65" s="43"/>
      <c r="J65" s="47"/>
      <c r="K65" s="43"/>
      <c r="L65" s="43"/>
      <c r="M65" s="43"/>
      <c r="N65" s="43"/>
      <c r="O65" s="43"/>
      <c r="P65" s="43"/>
      <c r="Q65" s="44"/>
      <c r="R65" s="45"/>
      <c r="S65" s="43"/>
    </row>
    <row r="66" spans="4:19" ht="15.75" customHeight="1" x14ac:dyDescent="0.3">
      <c r="D66" s="43"/>
      <c r="E66" s="48"/>
      <c r="F66" s="43"/>
      <c r="G66" s="43"/>
      <c r="I66" s="43"/>
      <c r="J66" s="47"/>
      <c r="K66" s="43"/>
      <c r="L66" s="43"/>
      <c r="M66" s="43"/>
      <c r="N66" s="43"/>
      <c r="O66" s="43"/>
      <c r="P66" s="43"/>
      <c r="Q66" s="44"/>
      <c r="R66" s="45"/>
      <c r="S66" s="43"/>
    </row>
    <row r="67" spans="4:19" ht="15.75" customHeight="1" x14ac:dyDescent="0.3">
      <c r="D67" s="43"/>
      <c r="E67" s="48"/>
      <c r="F67" s="43"/>
      <c r="G67" s="43"/>
      <c r="I67" s="43"/>
      <c r="J67" s="47"/>
      <c r="K67" s="43"/>
      <c r="L67" s="43"/>
      <c r="M67" s="43"/>
      <c r="N67" s="43"/>
      <c r="O67" s="43"/>
      <c r="P67" s="43"/>
      <c r="Q67" s="44"/>
      <c r="R67" s="45"/>
      <c r="S67" s="43"/>
    </row>
    <row r="68" spans="4:19" ht="15.75" customHeight="1" x14ac:dyDescent="0.3">
      <c r="D68" s="43"/>
      <c r="E68" s="48"/>
      <c r="F68" s="43"/>
      <c r="G68" s="43"/>
      <c r="I68" s="43"/>
      <c r="J68" s="47"/>
      <c r="K68" s="43"/>
      <c r="L68" s="43"/>
      <c r="M68" s="43"/>
      <c r="N68" s="43"/>
      <c r="O68" s="43"/>
      <c r="P68" s="43"/>
      <c r="Q68" s="44"/>
      <c r="R68" s="45"/>
      <c r="S68" s="43"/>
    </row>
    <row r="69" spans="4:19" ht="15.75" customHeight="1" x14ac:dyDescent="0.3">
      <c r="D69" s="43"/>
      <c r="E69" s="48"/>
      <c r="F69" s="43"/>
      <c r="G69" s="43"/>
      <c r="I69" s="43"/>
      <c r="J69" s="47"/>
      <c r="K69" s="43"/>
      <c r="L69" s="43"/>
      <c r="M69" s="43"/>
      <c r="N69" s="43"/>
      <c r="O69" s="43"/>
      <c r="P69" s="43"/>
      <c r="Q69" s="44"/>
      <c r="R69" s="45"/>
      <c r="S69" s="43"/>
    </row>
    <row r="70" spans="4:19" ht="15.75" customHeight="1" x14ac:dyDescent="0.3">
      <c r="D70" s="43"/>
      <c r="E70" s="48"/>
      <c r="F70" s="43"/>
      <c r="G70" s="43"/>
      <c r="I70" s="43"/>
      <c r="J70" s="47"/>
      <c r="K70" s="43"/>
      <c r="L70" s="43"/>
      <c r="M70" s="43"/>
      <c r="N70" s="43"/>
      <c r="O70" s="43"/>
      <c r="P70" s="43"/>
      <c r="Q70" s="44"/>
      <c r="R70" s="45"/>
      <c r="S70" s="43"/>
    </row>
    <row r="71" spans="4:19" ht="15.75" customHeight="1" x14ac:dyDescent="0.3">
      <c r="D71" s="43"/>
      <c r="E71" s="48"/>
      <c r="F71" s="43"/>
      <c r="G71" s="43"/>
      <c r="I71" s="43"/>
      <c r="J71" s="47"/>
      <c r="K71" s="43"/>
      <c r="L71" s="43"/>
      <c r="M71" s="43"/>
      <c r="N71" s="43"/>
      <c r="O71" s="43"/>
      <c r="P71" s="43"/>
      <c r="Q71" s="44"/>
      <c r="R71" s="45"/>
      <c r="S71" s="43"/>
    </row>
    <row r="72" spans="4:19" ht="15.75" customHeight="1" x14ac:dyDescent="0.3">
      <c r="D72" s="43"/>
      <c r="E72" s="48"/>
      <c r="F72" s="43"/>
      <c r="G72" s="43"/>
      <c r="I72" s="43"/>
      <c r="J72" s="47"/>
      <c r="K72" s="43"/>
      <c r="L72" s="43"/>
      <c r="M72" s="43"/>
      <c r="N72" s="43"/>
      <c r="O72" s="43"/>
      <c r="P72" s="43"/>
      <c r="Q72" s="44"/>
      <c r="R72" s="45"/>
      <c r="S72" s="43"/>
    </row>
    <row r="73" spans="4:19" ht="15.75" customHeight="1" x14ac:dyDescent="0.3">
      <c r="D73" s="43"/>
      <c r="E73" s="48"/>
      <c r="F73" s="43"/>
      <c r="G73" s="43"/>
      <c r="I73" s="43"/>
      <c r="J73" s="47"/>
      <c r="K73" s="43"/>
      <c r="L73" s="43"/>
      <c r="M73" s="43"/>
      <c r="N73" s="43"/>
      <c r="O73" s="43"/>
      <c r="P73" s="43"/>
      <c r="Q73" s="44"/>
      <c r="R73" s="45"/>
      <c r="S73" s="43"/>
    </row>
    <row r="74" spans="4:19" ht="15.75" customHeight="1" x14ac:dyDescent="0.3">
      <c r="D74" s="43"/>
      <c r="E74" s="48"/>
      <c r="F74" s="43"/>
      <c r="G74" s="43"/>
      <c r="I74" s="43"/>
      <c r="J74" s="47"/>
      <c r="K74" s="43"/>
      <c r="L74" s="43"/>
      <c r="M74" s="43"/>
      <c r="N74" s="43"/>
      <c r="O74" s="43"/>
      <c r="P74" s="43"/>
      <c r="Q74" s="44"/>
      <c r="R74" s="45"/>
      <c r="S74" s="43"/>
    </row>
    <row r="75" spans="4:19" ht="15.75" customHeight="1" x14ac:dyDescent="0.3">
      <c r="D75" s="43"/>
      <c r="E75" s="48"/>
      <c r="F75" s="43"/>
      <c r="G75" s="43"/>
      <c r="I75" s="43"/>
      <c r="J75" s="47"/>
      <c r="K75" s="43"/>
      <c r="L75" s="43"/>
      <c r="M75" s="43"/>
      <c r="N75" s="43"/>
      <c r="O75" s="43"/>
      <c r="P75" s="43"/>
      <c r="Q75" s="44"/>
      <c r="R75" s="45"/>
      <c r="S75" s="43"/>
    </row>
    <row r="76" spans="4:19" ht="15.75" customHeight="1" x14ac:dyDescent="0.3">
      <c r="D76" s="43"/>
      <c r="E76" s="48"/>
      <c r="F76" s="43"/>
      <c r="G76" s="43"/>
      <c r="I76" s="43"/>
      <c r="J76" s="47"/>
      <c r="K76" s="43"/>
      <c r="L76" s="43"/>
      <c r="M76" s="43"/>
      <c r="N76" s="43"/>
      <c r="O76" s="43"/>
      <c r="P76" s="43"/>
      <c r="Q76" s="44"/>
      <c r="R76" s="45"/>
      <c r="S76" s="43"/>
    </row>
    <row r="77" spans="4:19" ht="15.75" customHeight="1" x14ac:dyDescent="0.3">
      <c r="D77" s="43"/>
      <c r="E77" s="48"/>
      <c r="F77" s="43"/>
      <c r="G77" s="43"/>
      <c r="I77" s="43"/>
      <c r="J77" s="47"/>
      <c r="K77" s="43"/>
      <c r="L77" s="43"/>
      <c r="M77" s="43"/>
      <c r="N77" s="43"/>
      <c r="O77" s="43"/>
      <c r="P77" s="43"/>
      <c r="Q77" s="44"/>
      <c r="R77" s="45"/>
      <c r="S77" s="43"/>
    </row>
    <row r="78" spans="4:19" ht="15.75" customHeight="1" x14ac:dyDescent="0.3">
      <c r="D78" s="43"/>
      <c r="E78" s="48"/>
      <c r="F78" s="43"/>
      <c r="G78" s="43"/>
      <c r="I78" s="43"/>
      <c r="J78" s="47"/>
      <c r="K78" s="43"/>
      <c r="L78" s="43"/>
      <c r="M78" s="43"/>
      <c r="N78" s="43"/>
      <c r="O78" s="43"/>
      <c r="P78" s="43"/>
      <c r="Q78" s="44"/>
      <c r="R78" s="45"/>
      <c r="S78" s="43"/>
    </row>
    <row r="79" spans="4:19" ht="15.75" customHeight="1" x14ac:dyDescent="0.3">
      <c r="D79" s="43"/>
      <c r="E79" s="48"/>
      <c r="F79" s="43"/>
      <c r="G79" s="43"/>
      <c r="I79" s="43"/>
      <c r="J79" s="47"/>
      <c r="K79" s="43"/>
      <c r="L79" s="43"/>
      <c r="M79" s="43"/>
      <c r="N79" s="43"/>
      <c r="O79" s="43"/>
      <c r="P79" s="43"/>
      <c r="Q79" s="44"/>
      <c r="R79" s="45"/>
      <c r="S79" s="43"/>
    </row>
    <row r="80" spans="4:19" ht="15.75" customHeight="1" x14ac:dyDescent="0.3">
      <c r="D80" s="43"/>
      <c r="E80" s="48"/>
      <c r="F80" s="43"/>
      <c r="G80" s="43"/>
      <c r="I80" s="43"/>
      <c r="J80" s="47"/>
      <c r="K80" s="43"/>
      <c r="L80" s="43"/>
      <c r="M80" s="43"/>
      <c r="N80" s="43"/>
      <c r="O80" s="43"/>
      <c r="P80" s="43"/>
      <c r="Q80" s="44"/>
      <c r="R80" s="45"/>
      <c r="S80" s="43"/>
    </row>
    <row r="81" spans="4:19" ht="15.75" customHeight="1" x14ac:dyDescent="0.3">
      <c r="D81" s="43"/>
      <c r="E81" s="48"/>
      <c r="F81" s="43"/>
      <c r="G81" s="43"/>
      <c r="I81" s="43"/>
      <c r="J81" s="47"/>
      <c r="K81" s="43"/>
      <c r="L81" s="43"/>
      <c r="M81" s="43"/>
      <c r="N81" s="43"/>
      <c r="O81" s="43"/>
      <c r="P81" s="43"/>
      <c r="Q81" s="44"/>
      <c r="R81" s="45"/>
      <c r="S81" s="43"/>
    </row>
    <row r="82" spans="4:19" ht="15.75" customHeight="1" x14ac:dyDescent="0.3">
      <c r="D82" s="43"/>
      <c r="E82" s="48"/>
      <c r="F82" s="43"/>
      <c r="G82" s="43"/>
      <c r="I82" s="43"/>
      <c r="J82" s="47"/>
      <c r="K82" s="43"/>
      <c r="L82" s="43"/>
      <c r="M82" s="43"/>
      <c r="N82" s="43"/>
      <c r="O82" s="43"/>
      <c r="P82" s="43"/>
      <c r="Q82" s="44"/>
      <c r="R82" s="45"/>
      <c r="S82" s="43"/>
    </row>
    <row r="83" spans="4:19" ht="15.75" customHeight="1" x14ac:dyDescent="0.3">
      <c r="D83" s="43"/>
      <c r="E83" s="48"/>
      <c r="F83" s="43"/>
      <c r="G83" s="43"/>
      <c r="I83" s="43"/>
      <c r="J83" s="47"/>
      <c r="K83" s="43"/>
      <c r="L83" s="43"/>
      <c r="M83" s="43"/>
      <c r="N83" s="43"/>
      <c r="O83" s="43"/>
      <c r="P83" s="43"/>
      <c r="Q83" s="44"/>
      <c r="R83" s="45"/>
      <c r="S83" s="43"/>
    </row>
    <row r="84" spans="4:19" ht="15.75" customHeight="1" x14ac:dyDescent="0.3">
      <c r="D84" s="43"/>
      <c r="E84" s="48"/>
      <c r="F84" s="43"/>
      <c r="G84" s="43"/>
      <c r="I84" s="43"/>
      <c r="J84" s="47"/>
      <c r="K84" s="43"/>
      <c r="L84" s="43"/>
      <c r="M84" s="43"/>
      <c r="N84" s="43"/>
      <c r="O84" s="43"/>
      <c r="P84" s="43"/>
      <c r="Q84" s="44"/>
      <c r="R84" s="45"/>
      <c r="S84" s="43"/>
    </row>
    <row r="85" spans="4:19" ht="15.75" customHeight="1" x14ac:dyDescent="0.3">
      <c r="D85" s="43"/>
      <c r="E85" s="48"/>
      <c r="F85" s="43"/>
      <c r="G85" s="43"/>
      <c r="I85" s="43"/>
      <c r="J85" s="47"/>
      <c r="K85" s="43"/>
      <c r="L85" s="43"/>
      <c r="M85" s="43"/>
      <c r="N85" s="43"/>
      <c r="O85" s="43"/>
      <c r="P85" s="43"/>
      <c r="Q85" s="44"/>
      <c r="R85" s="45"/>
      <c r="S85" s="43"/>
    </row>
    <row r="86" spans="4:19" ht="15.75" customHeight="1" x14ac:dyDescent="0.3">
      <c r="D86" s="43"/>
      <c r="E86" s="48"/>
      <c r="F86" s="43"/>
      <c r="G86" s="43"/>
      <c r="I86" s="43"/>
      <c r="J86" s="47"/>
      <c r="K86" s="43"/>
      <c r="L86" s="43"/>
      <c r="M86" s="43"/>
      <c r="N86" s="43"/>
      <c r="O86" s="43"/>
      <c r="P86" s="43"/>
      <c r="Q86" s="44"/>
      <c r="R86" s="45"/>
      <c r="S86" s="43"/>
    </row>
    <row r="87" spans="4:19" ht="15.75" customHeight="1" x14ac:dyDescent="0.3">
      <c r="D87" s="43"/>
      <c r="E87" s="48"/>
      <c r="F87" s="43"/>
      <c r="G87" s="43"/>
      <c r="I87" s="43"/>
      <c r="J87" s="47"/>
      <c r="K87" s="43"/>
      <c r="L87" s="43"/>
      <c r="M87" s="43"/>
      <c r="N87" s="43"/>
      <c r="O87" s="43"/>
      <c r="P87" s="43"/>
      <c r="Q87" s="44"/>
      <c r="R87" s="45"/>
      <c r="S87" s="43"/>
    </row>
    <row r="88" spans="4:19" ht="15.75" customHeight="1" x14ac:dyDescent="0.3">
      <c r="D88" s="43"/>
      <c r="E88" s="48"/>
      <c r="F88" s="43"/>
      <c r="G88" s="43"/>
      <c r="I88" s="43"/>
      <c r="J88" s="47"/>
      <c r="K88" s="43"/>
      <c r="L88" s="43"/>
      <c r="M88" s="43"/>
      <c r="N88" s="43"/>
      <c r="O88" s="43"/>
      <c r="P88" s="43"/>
      <c r="Q88" s="44"/>
      <c r="R88" s="45"/>
      <c r="S88" s="43"/>
    </row>
    <row r="89" spans="4:19" ht="15.75" customHeight="1" x14ac:dyDescent="0.3">
      <c r="D89" s="43"/>
      <c r="E89" s="48"/>
      <c r="F89" s="43"/>
      <c r="G89" s="43"/>
      <c r="I89" s="43"/>
      <c r="J89" s="47"/>
      <c r="K89" s="43"/>
      <c r="L89" s="43"/>
      <c r="M89" s="43"/>
      <c r="N89" s="43"/>
      <c r="O89" s="43"/>
      <c r="P89" s="43"/>
      <c r="Q89" s="44"/>
      <c r="R89" s="45"/>
      <c r="S89" s="43"/>
    </row>
    <row r="90" spans="4:19" ht="15.75" customHeight="1" x14ac:dyDescent="0.3">
      <c r="D90" s="43"/>
      <c r="E90" s="48"/>
      <c r="F90" s="43"/>
      <c r="G90" s="43"/>
      <c r="I90" s="43"/>
      <c r="J90" s="47"/>
      <c r="K90" s="43"/>
      <c r="L90" s="43"/>
      <c r="M90" s="43"/>
      <c r="N90" s="43"/>
      <c r="O90" s="43"/>
      <c r="P90" s="43"/>
      <c r="Q90" s="44"/>
      <c r="R90" s="45"/>
      <c r="S90" s="43"/>
    </row>
    <row r="91" spans="4:19" ht="15.75" customHeight="1" x14ac:dyDescent="0.3">
      <c r="D91" s="43"/>
      <c r="E91" s="48"/>
      <c r="F91" s="43"/>
      <c r="G91" s="43"/>
      <c r="I91" s="43"/>
      <c r="J91" s="47"/>
      <c r="K91" s="43"/>
      <c r="L91" s="43"/>
      <c r="M91" s="43"/>
      <c r="N91" s="43"/>
      <c r="O91" s="43"/>
      <c r="P91" s="43"/>
      <c r="Q91" s="44"/>
      <c r="R91" s="45"/>
      <c r="S91" s="43"/>
    </row>
    <row r="92" spans="4:19" ht="15.75" customHeight="1" x14ac:dyDescent="0.3">
      <c r="D92" s="43"/>
      <c r="E92" s="48"/>
      <c r="F92" s="43"/>
      <c r="G92" s="43"/>
      <c r="I92" s="43"/>
      <c r="J92" s="47"/>
      <c r="K92" s="43"/>
      <c r="L92" s="43"/>
      <c r="M92" s="43"/>
      <c r="N92" s="43"/>
      <c r="O92" s="43"/>
      <c r="P92" s="43"/>
      <c r="Q92" s="44"/>
      <c r="R92" s="45"/>
      <c r="S92" s="43"/>
    </row>
    <row r="93" spans="4:19" ht="15.75" customHeight="1" x14ac:dyDescent="0.3">
      <c r="D93" s="43"/>
      <c r="E93" s="48"/>
      <c r="F93" s="43"/>
      <c r="G93" s="43"/>
      <c r="I93" s="43"/>
      <c r="J93" s="47"/>
      <c r="K93" s="43"/>
      <c r="L93" s="43"/>
      <c r="M93" s="43"/>
      <c r="N93" s="43"/>
      <c r="O93" s="43"/>
      <c r="P93" s="43"/>
      <c r="Q93" s="44"/>
      <c r="R93" s="45"/>
      <c r="S93" s="43"/>
    </row>
    <row r="94" spans="4:19" ht="15.75" customHeight="1" x14ac:dyDescent="0.3">
      <c r="D94" s="43"/>
      <c r="E94" s="48"/>
      <c r="F94" s="43"/>
      <c r="G94" s="43"/>
      <c r="I94" s="43"/>
      <c r="J94" s="47"/>
      <c r="K94" s="43"/>
      <c r="L94" s="43"/>
      <c r="M94" s="43"/>
      <c r="N94" s="43"/>
      <c r="O94" s="43"/>
      <c r="P94" s="43"/>
      <c r="Q94" s="44"/>
      <c r="R94" s="45"/>
      <c r="S94" s="43"/>
    </row>
    <row r="95" spans="4:19" ht="15.75" customHeight="1" x14ac:dyDescent="0.3">
      <c r="D95" s="43"/>
      <c r="E95" s="48"/>
      <c r="F95" s="43"/>
      <c r="G95" s="43"/>
      <c r="I95" s="43"/>
      <c r="J95" s="47"/>
      <c r="K95" s="43"/>
      <c r="L95" s="43"/>
      <c r="M95" s="43"/>
      <c r="N95" s="43"/>
      <c r="O95" s="43"/>
      <c r="P95" s="43"/>
      <c r="Q95" s="44"/>
      <c r="R95" s="45"/>
      <c r="S95" s="43"/>
    </row>
    <row r="96" spans="4:19" ht="15.75" customHeight="1" x14ac:dyDescent="0.3">
      <c r="D96" s="43"/>
      <c r="E96" s="48"/>
      <c r="F96" s="43"/>
      <c r="G96" s="43"/>
      <c r="I96" s="43"/>
      <c r="J96" s="47"/>
      <c r="K96" s="43"/>
      <c r="L96" s="43"/>
      <c r="M96" s="43"/>
      <c r="N96" s="43"/>
      <c r="O96" s="43"/>
      <c r="P96" s="43"/>
      <c r="Q96" s="44"/>
      <c r="R96" s="45"/>
      <c r="S96" s="43"/>
    </row>
    <row r="97" spans="4:19" ht="15.75" customHeight="1" x14ac:dyDescent="0.3">
      <c r="D97" s="43"/>
      <c r="E97" s="48"/>
      <c r="F97" s="43"/>
      <c r="G97" s="43"/>
      <c r="I97" s="43"/>
      <c r="J97" s="47"/>
      <c r="K97" s="43"/>
      <c r="L97" s="43"/>
      <c r="M97" s="43"/>
      <c r="N97" s="43"/>
      <c r="O97" s="43"/>
      <c r="P97" s="43"/>
      <c r="Q97" s="44"/>
      <c r="R97" s="45"/>
      <c r="S97" s="43"/>
    </row>
    <row r="98" spans="4:19" ht="15.75" customHeight="1" x14ac:dyDescent="0.3">
      <c r="D98" s="43"/>
      <c r="E98" s="48"/>
      <c r="F98" s="43"/>
      <c r="G98" s="43"/>
      <c r="I98" s="43"/>
      <c r="J98" s="47"/>
      <c r="K98" s="43"/>
      <c r="L98" s="43"/>
      <c r="M98" s="43"/>
      <c r="N98" s="43"/>
      <c r="O98" s="43"/>
      <c r="P98" s="43"/>
      <c r="Q98" s="44"/>
      <c r="R98" s="45"/>
      <c r="S98" s="43"/>
    </row>
    <row r="99" spans="4:19" ht="15.75" customHeight="1" x14ac:dyDescent="0.3">
      <c r="D99" s="43"/>
      <c r="E99" s="48"/>
      <c r="F99" s="43"/>
      <c r="G99" s="43"/>
      <c r="I99" s="43"/>
      <c r="J99" s="47"/>
      <c r="K99" s="43"/>
      <c r="L99" s="43"/>
      <c r="M99" s="43"/>
      <c r="N99" s="43"/>
      <c r="O99" s="43"/>
      <c r="P99" s="43"/>
      <c r="Q99" s="44"/>
      <c r="R99" s="45"/>
      <c r="S99" s="43"/>
    </row>
    <row r="100" spans="4:19" ht="15.75" customHeight="1" x14ac:dyDescent="0.3">
      <c r="D100" s="43"/>
      <c r="E100" s="48"/>
      <c r="F100" s="43"/>
      <c r="G100" s="43"/>
      <c r="I100" s="43"/>
      <c r="J100" s="47"/>
      <c r="K100" s="43"/>
      <c r="L100" s="43"/>
      <c r="M100" s="43"/>
      <c r="N100" s="43"/>
      <c r="O100" s="43"/>
      <c r="P100" s="43"/>
      <c r="Q100" s="44"/>
      <c r="R100" s="45"/>
      <c r="S100" s="43"/>
    </row>
    <row r="101" spans="4:19" ht="15.75" customHeight="1" x14ac:dyDescent="0.3">
      <c r="D101" s="43"/>
      <c r="E101" s="48"/>
      <c r="F101" s="43"/>
      <c r="G101" s="43"/>
      <c r="I101" s="43"/>
      <c r="J101" s="47"/>
      <c r="K101" s="43"/>
      <c r="L101" s="43"/>
      <c r="M101" s="43"/>
      <c r="N101" s="43"/>
      <c r="O101" s="43"/>
      <c r="P101" s="43"/>
      <c r="Q101" s="44"/>
      <c r="R101" s="45"/>
      <c r="S101" s="43"/>
    </row>
    <row r="102" spans="4:19" ht="15.75" customHeight="1" x14ac:dyDescent="0.3">
      <c r="D102" s="43"/>
      <c r="E102" s="48"/>
      <c r="F102" s="43"/>
      <c r="G102" s="43"/>
      <c r="I102" s="43"/>
      <c r="J102" s="47"/>
      <c r="K102" s="43"/>
      <c r="L102" s="43"/>
      <c r="M102" s="43"/>
      <c r="N102" s="43"/>
      <c r="O102" s="43"/>
      <c r="P102" s="43"/>
      <c r="Q102" s="44"/>
      <c r="R102" s="45"/>
      <c r="S102" s="43"/>
    </row>
    <row r="103" spans="4:19" ht="15.75" customHeight="1" x14ac:dyDescent="0.3">
      <c r="D103" s="43"/>
      <c r="E103" s="48"/>
      <c r="F103" s="43"/>
      <c r="G103" s="43"/>
      <c r="I103" s="43"/>
      <c r="J103" s="47"/>
      <c r="K103" s="43"/>
      <c r="L103" s="43"/>
      <c r="M103" s="43"/>
      <c r="N103" s="43"/>
      <c r="O103" s="43"/>
      <c r="P103" s="43"/>
      <c r="Q103" s="44"/>
      <c r="R103" s="45"/>
      <c r="S103" s="43"/>
    </row>
    <row r="104" spans="4:19" ht="15.75" customHeight="1" x14ac:dyDescent="0.3">
      <c r="D104" s="43"/>
      <c r="E104" s="48"/>
      <c r="F104" s="43"/>
      <c r="G104" s="43"/>
      <c r="I104" s="43"/>
      <c r="J104" s="47"/>
      <c r="K104" s="43"/>
      <c r="L104" s="43"/>
      <c r="M104" s="43"/>
      <c r="N104" s="43"/>
      <c r="O104" s="43"/>
      <c r="P104" s="43"/>
      <c r="Q104" s="44"/>
      <c r="R104" s="45"/>
      <c r="S104" s="43"/>
    </row>
    <row r="105" spans="4:19" ht="15.75" customHeight="1" x14ac:dyDescent="0.3">
      <c r="D105" s="43"/>
      <c r="E105" s="48"/>
      <c r="F105" s="43"/>
      <c r="G105" s="43"/>
      <c r="I105" s="43"/>
      <c r="J105" s="47"/>
      <c r="K105" s="43"/>
      <c r="L105" s="43"/>
      <c r="M105" s="43"/>
      <c r="N105" s="43"/>
      <c r="O105" s="43"/>
      <c r="P105" s="43"/>
      <c r="Q105" s="44"/>
      <c r="R105" s="45"/>
      <c r="S105" s="43"/>
    </row>
    <row r="106" spans="4:19" ht="15.75" customHeight="1" x14ac:dyDescent="0.3">
      <c r="D106" s="43"/>
      <c r="E106" s="48"/>
      <c r="F106" s="43"/>
      <c r="G106" s="43"/>
      <c r="I106" s="43"/>
      <c r="J106" s="47"/>
      <c r="K106" s="43"/>
      <c r="L106" s="43"/>
      <c r="M106" s="43"/>
      <c r="N106" s="43"/>
      <c r="O106" s="43"/>
      <c r="P106" s="43"/>
      <c r="Q106" s="44"/>
      <c r="R106" s="45"/>
      <c r="S106" s="43"/>
    </row>
    <row r="107" spans="4:19" ht="15.75" customHeight="1" x14ac:dyDescent="0.3">
      <c r="D107" s="43"/>
      <c r="E107" s="48"/>
      <c r="F107" s="43"/>
      <c r="G107" s="43"/>
      <c r="I107" s="43"/>
      <c r="J107" s="47"/>
      <c r="K107" s="43"/>
      <c r="L107" s="43"/>
      <c r="M107" s="43"/>
      <c r="N107" s="43"/>
      <c r="O107" s="43"/>
      <c r="P107" s="43"/>
      <c r="Q107" s="44"/>
      <c r="R107" s="45"/>
      <c r="S107" s="43"/>
    </row>
    <row r="108" spans="4:19" ht="15.75" customHeight="1" x14ac:dyDescent="0.3">
      <c r="D108" s="43"/>
      <c r="E108" s="48"/>
      <c r="F108" s="43"/>
      <c r="G108" s="43"/>
      <c r="I108" s="43"/>
      <c r="J108" s="47"/>
      <c r="K108" s="43"/>
      <c r="L108" s="43"/>
      <c r="M108" s="43"/>
      <c r="N108" s="43"/>
      <c r="O108" s="43"/>
      <c r="P108" s="43"/>
      <c r="Q108" s="44"/>
      <c r="R108" s="45"/>
      <c r="S108" s="43"/>
    </row>
    <row r="109" spans="4:19" ht="15.75" customHeight="1" x14ac:dyDescent="0.3">
      <c r="D109" s="43"/>
      <c r="E109" s="48"/>
      <c r="F109" s="43"/>
      <c r="G109" s="43"/>
      <c r="I109" s="43"/>
      <c r="J109" s="47"/>
      <c r="K109" s="43"/>
      <c r="L109" s="43"/>
      <c r="M109" s="43"/>
      <c r="N109" s="43"/>
      <c r="O109" s="43"/>
      <c r="P109" s="43"/>
      <c r="Q109" s="44"/>
      <c r="R109" s="45"/>
      <c r="S109" s="43"/>
    </row>
    <row r="110" spans="4:19" ht="15.75" customHeight="1" x14ac:dyDescent="0.3">
      <c r="D110" s="43"/>
      <c r="E110" s="48"/>
      <c r="F110" s="43"/>
      <c r="G110" s="43"/>
      <c r="I110" s="43"/>
      <c r="J110" s="47"/>
      <c r="K110" s="43"/>
      <c r="L110" s="43"/>
      <c r="M110" s="43"/>
      <c r="N110" s="43"/>
      <c r="O110" s="43"/>
      <c r="P110" s="43"/>
      <c r="Q110" s="44"/>
      <c r="R110" s="45"/>
      <c r="S110" s="43"/>
    </row>
    <row r="111" spans="4:19" ht="15.75" customHeight="1" x14ac:dyDescent="0.3">
      <c r="D111" s="43"/>
      <c r="E111" s="48"/>
      <c r="F111" s="43"/>
      <c r="G111" s="43"/>
      <c r="I111" s="43"/>
      <c r="J111" s="47"/>
      <c r="K111" s="43"/>
      <c r="L111" s="43"/>
      <c r="M111" s="43"/>
      <c r="N111" s="43"/>
      <c r="O111" s="43"/>
      <c r="P111" s="43"/>
      <c r="Q111" s="44"/>
      <c r="R111" s="45"/>
      <c r="S111" s="43"/>
    </row>
    <row r="112" spans="4:19" ht="15.75" customHeight="1" x14ac:dyDescent="0.3">
      <c r="D112" s="43"/>
      <c r="E112" s="48"/>
      <c r="F112" s="43"/>
      <c r="G112" s="43"/>
      <c r="I112" s="43"/>
      <c r="J112" s="47"/>
      <c r="K112" s="43"/>
      <c r="L112" s="43"/>
      <c r="M112" s="43"/>
      <c r="N112" s="43"/>
      <c r="O112" s="43"/>
      <c r="P112" s="43"/>
      <c r="Q112" s="44"/>
      <c r="R112" s="45"/>
      <c r="S112" s="43"/>
    </row>
    <row r="113" spans="4:19" ht="15.75" customHeight="1" x14ac:dyDescent="0.3">
      <c r="D113" s="43"/>
      <c r="E113" s="48"/>
      <c r="F113" s="43"/>
      <c r="G113" s="43"/>
      <c r="I113" s="43"/>
      <c r="J113" s="47"/>
      <c r="K113" s="43"/>
      <c r="L113" s="43"/>
      <c r="M113" s="43"/>
      <c r="N113" s="43"/>
      <c r="O113" s="43"/>
      <c r="P113" s="43"/>
      <c r="Q113" s="44"/>
      <c r="R113" s="45"/>
      <c r="S113" s="43"/>
    </row>
    <row r="114" spans="4:19" ht="15.75" customHeight="1" x14ac:dyDescent="0.3">
      <c r="D114" s="43"/>
      <c r="E114" s="48"/>
      <c r="F114" s="43"/>
      <c r="G114" s="43"/>
      <c r="I114" s="43"/>
      <c r="J114" s="47"/>
      <c r="K114" s="43"/>
      <c r="L114" s="43"/>
      <c r="M114" s="43"/>
      <c r="N114" s="43"/>
      <c r="O114" s="43"/>
      <c r="P114" s="43"/>
      <c r="Q114" s="44"/>
      <c r="R114" s="45"/>
      <c r="S114" s="43"/>
    </row>
    <row r="115" spans="4:19" ht="15.75" customHeight="1" x14ac:dyDescent="0.3">
      <c r="D115" s="43"/>
      <c r="E115" s="48"/>
      <c r="F115" s="43"/>
      <c r="G115" s="43"/>
      <c r="I115" s="43"/>
      <c r="J115" s="47"/>
      <c r="K115" s="43"/>
      <c r="L115" s="43"/>
      <c r="M115" s="43"/>
      <c r="N115" s="43"/>
      <c r="O115" s="43"/>
      <c r="P115" s="43"/>
      <c r="Q115" s="44"/>
      <c r="R115" s="45"/>
      <c r="S115" s="43"/>
    </row>
    <row r="116" spans="4:19" ht="15.75" customHeight="1" x14ac:dyDescent="0.3">
      <c r="D116" s="43"/>
      <c r="E116" s="48"/>
      <c r="F116" s="43"/>
      <c r="G116" s="43"/>
      <c r="I116" s="43"/>
      <c r="J116" s="47"/>
      <c r="K116" s="43"/>
      <c r="L116" s="43"/>
      <c r="M116" s="43"/>
      <c r="N116" s="43"/>
      <c r="O116" s="43"/>
      <c r="P116" s="43"/>
      <c r="Q116" s="44"/>
      <c r="R116" s="45"/>
      <c r="S116" s="43"/>
    </row>
    <row r="117" spans="4:19" ht="15.75" customHeight="1" x14ac:dyDescent="0.3">
      <c r="D117" s="43"/>
      <c r="E117" s="48"/>
      <c r="F117" s="43"/>
      <c r="G117" s="43"/>
      <c r="I117" s="43"/>
      <c r="J117" s="47"/>
      <c r="K117" s="43"/>
      <c r="L117" s="43"/>
      <c r="M117" s="43"/>
      <c r="N117" s="43"/>
      <c r="O117" s="43"/>
      <c r="P117" s="43"/>
      <c r="Q117" s="44"/>
      <c r="R117" s="45"/>
      <c r="S117" s="43"/>
    </row>
    <row r="118" spans="4:19" ht="15.75" customHeight="1" x14ac:dyDescent="0.3">
      <c r="D118" s="43"/>
      <c r="E118" s="48"/>
      <c r="F118" s="43"/>
      <c r="G118" s="43"/>
      <c r="I118" s="43"/>
      <c r="J118" s="47"/>
      <c r="K118" s="43"/>
      <c r="L118" s="43"/>
      <c r="M118" s="43"/>
      <c r="N118" s="43"/>
      <c r="O118" s="43"/>
      <c r="P118" s="43"/>
      <c r="Q118" s="44"/>
      <c r="R118" s="45"/>
      <c r="S118" s="43"/>
    </row>
    <row r="119" spans="4:19" ht="15.75" customHeight="1" x14ac:dyDescent="0.3">
      <c r="D119" s="43"/>
      <c r="E119" s="48"/>
      <c r="F119" s="43"/>
      <c r="G119" s="43"/>
      <c r="I119" s="43"/>
      <c r="J119" s="47"/>
      <c r="K119" s="43"/>
      <c r="L119" s="43"/>
      <c r="M119" s="43"/>
      <c r="N119" s="43"/>
      <c r="O119" s="43"/>
      <c r="P119" s="43"/>
      <c r="Q119" s="44"/>
      <c r="R119" s="45"/>
      <c r="S119" s="43"/>
    </row>
    <row r="120" spans="4:19" ht="15.75" customHeight="1" x14ac:dyDescent="0.3">
      <c r="D120" s="43"/>
      <c r="E120" s="48"/>
      <c r="F120" s="43"/>
      <c r="G120" s="43"/>
      <c r="I120" s="43"/>
      <c r="J120" s="47"/>
      <c r="K120" s="43"/>
      <c r="L120" s="43"/>
      <c r="M120" s="43"/>
      <c r="N120" s="43"/>
      <c r="O120" s="43"/>
      <c r="P120" s="43"/>
      <c r="Q120" s="44"/>
      <c r="R120" s="45"/>
      <c r="S120" s="43"/>
    </row>
    <row r="121" spans="4:19" ht="15.75" customHeight="1" x14ac:dyDescent="0.3">
      <c r="D121" s="43"/>
      <c r="E121" s="48"/>
      <c r="F121" s="43"/>
      <c r="G121" s="43"/>
      <c r="I121" s="43"/>
      <c r="J121" s="47"/>
      <c r="K121" s="43"/>
      <c r="L121" s="43"/>
      <c r="M121" s="43"/>
      <c r="N121" s="43"/>
      <c r="O121" s="43"/>
      <c r="P121" s="43"/>
      <c r="Q121" s="44"/>
      <c r="R121" s="45"/>
      <c r="S121" s="43"/>
    </row>
    <row r="122" spans="4:19" ht="15.75" customHeight="1" x14ac:dyDescent="0.3">
      <c r="D122" s="43"/>
      <c r="E122" s="48"/>
      <c r="F122" s="43"/>
      <c r="G122" s="43"/>
      <c r="I122" s="43"/>
      <c r="J122" s="47"/>
      <c r="K122" s="43"/>
      <c r="L122" s="43"/>
      <c r="M122" s="43"/>
      <c r="N122" s="43"/>
      <c r="O122" s="43"/>
      <c r="P122" s="43"/>
      <c r="Q122" s="44"/>
      <c r="R122" s="45"/>
      <c r="S122" s="43"/>
    </row>
    <row r="123" spans="4:19" ht="15.75" customHeight="1" x14ac:dyDescent="0.3">
      <c r="D123" s="43"/>
      <c r="E123" s="48"/>
      <c r="F123" s="43"/>
      <c r="G123" s="43"/>
      <c r="I123" s="43"/>
      <c r="J123" s="47"/>
      <c r="K123" s="43"/>
      <c r="L123" s="43"/>
      <c r="M123" s="43"/>
      <c r="N123" s="43"/>
      <c r="O123" s="43"/>
      <c r="P123" s="43"/>
      <c r="Q123" s="44"/>
      <c r="R123" s="45"/>
      <c r="S123" s="43"/>
    </row>
    <row r="124" spans="4:19" ht="15.75" customHeight="1" x14ac:dyDescent="0.3">
      <c r="D124" s="43"/>
      <c r="E124" s="48"/>
      <c r="F124" s="43"/>
      <c r="G124" s="43"/>
      <c r="I124" s="43"/>
      <c r="J124" s="47"/>
      <c r="K124" s="43"/>
      <c r="L124" s="43"/>
      <c r="M124" s="43"/>
      <c r="N124" s="43"/>
      <c r="O124" s="43"/>
      <c r="P124" s="43"/>
      <c r="Q124" s="44"/>
      <c r="R124" s="45"/>
      <c r="S124" s="43"/>
    </row>
    <row r="125" spans="4:19" ht="15.75" customHeight="1" x14ac:dyDescent="0.3">
      <c r="D125" s="43"/>
      <c r="E125" s="48"/>
      <c r="F125" s="43"/>
      <c r="G125" s="43"/>
      <c r="I125" s="43"/>
      <c r="J125" s="47"/>
      <c r="K125" s="43"/>
      <c r="L125" s="43"/>
      <c r="M125" s="43"/>
      <c r="N125" s="43"/>
      <c r="O125" s="43"/>
      <c r="P125" s="43"/>
      <c r="Q125" s="44"/>
      <c r="R125" s="45"/>
      <c r="S125" s="43"/>
    </row>
    <row r="126" spans="4:19" ht="15.75" customHeight="1" x14ac:dyDescent="0.3">
      <c r="D126" s="43"/>
      <c r="E126" s="48"/>
      <c r="F126" s="43"/>
      <c r="G126" s="43"/>
      <c r="I126" s="43"/>
      <c r="J126" s="47"/>
      <c r="K126" s="43"/>
      <c r="L126" s="43"/>
      <c r="M126" s="43"/>
      <c r="N126" s="43"/>
      <c r="O126" s="43"/>
      <c r="P126" s="43"/>
      <c r="Q126" s="44"/>
      <c r="R126" s="45"/>
      <c r="S126" s="43"/>
    </row>
    <row r="127" spans="4:19" ht="15.75" customHeight="1" x14ac:dyDescent="0.3">
      <c r="D127" s="43"/>
      <c r="E127" s="48"/>
      <c r="F127" s="43"/>
      <c r="G127" s="43"/>
      <c r="I127" s="43"/>
      <c r="J127" s="47"/>
      <c r="K127" s="43"/>
      <c r="L127" s="43"/>
      <c r="M127" s="43"/>
      <c r="N127" s="43"/>
      <c r="O127" s="43"/>
      <c r="P127" s="43"/>
      <c r="Q127" s="44"/>
      <c r="R127" s="45"/>
      <c r="S127" s="43"/>
    </row>
    <row r="128" spans="4:19" ht="15.75" customHeight="1" x14ac:dyDescent="0.3">
      <c r="D128" s="43"/>
      <c r="E128" s="48"/>
      <c r="F128" s="43"/>
      <c r="G128" s="43"/>
      <c r="I128" s="43"/>
      <c r="J128" s="47"/>
      <c r="K128" s="43"/>
      <c r="L128" s="43"/>
      <c r="M128" s="43"/>
      <c r="N128" s="43"/>
      <c r="O128" s="43"/>
      <c r="P128" s="43"/>
      <c r="Q128" s="44"/>
      <c r="R128" s="45"/>
      <c r="S128" s="43"/>
    </row>
    <row r="129" spans="4:19" ht="15.75" customHeight="1" x14ac:dyDescent="0.3">
      <c r="D129" s="43"/>
      <c r="E129" s="48"/>
      <c r="F129" s="43"/>
      <c r="G129" s="43"/>
      <c r="I129" s="43"/>
      <c r="J129" s="47"/>
      <c r="K129" s="43"/>
      <c r="L129" s="43"/>
      <c r="M129" s="43"/>
      <c r="N129" s="43"/>
      <c r="O129" s="43"/>
      <c r="P129" s="43"/>
      <c r="Q129" s="44"/>
      <c r="R129" s="45"/>
      <c r="S129" s="43"/>
    </row>
    <row r="130" spans="4:19" ht="15.75" customHeight="1" x14ac:dyDescent="0.3">
      <c r="D130" s="43"/>
      <c r="E130" s="48"/>
      <c r="F130" s="43"/>
      <c r="G130" s="43"/>
      <c r="I130" s="43"/>
      <c r="J130" s="47"/>
      <c r="K130" s="43"/>
      <c r="L130" s="43"/>
      <c r="M130" s="43"/>
      <c r="N130" s="43"/>
      <c r="O130" s="43"/>
      <c r="P130" s="43"/>
      <c r="Q130" s="44"/>
      <c r="R130" s="45"/>
      <c r="S130" s="43"/>
    </row>
    <row r="131" spans="4:19" ht="15.75" customHeight="1" x14ac:dyDescent="0.3">
      <c r="D131" s="43"/>
      <c r="E131" s="48"/>
      <c r="F131" s="43"/>
      <c r="G131" s="43"/>
      <c r="I131" s="43"/>
      <c r="J131" s="47"/>
      <c r="K131" s="43"/>
      <c r="L131" s="43"/>
      <c r="M131" s="43"/>
      <c r="N131" s="43"/>
      <c r="O131" s="43"/>
      <c r="P131" s="43"/>
      <c r="Q131" s="44"/>
      <c r="R131" s="45"/>
      <c r="S131" s="43"/>
    </row>
    <row r="132" spans="4:19" ht="15.75" customHeight="1" x14ac:dyDescent="0.3">
      <c r="D132" s="43"/>
      <c r="E132" s="48"/>
      <c r="F132" s="43"/>
      <c r="G132" s="43"/>
      <c r="I132" s="43"/>
      <c r="J132" s="47"/>
      <c r="K132" s="43"/>
      <c r="L132" s="43"/>
      <c r="M132" s="43"/>
      <c r="N132" s="43"/>
      <c r="O132" s="43"/>
      <c r="P132" s="43"/>
      <c r="Q132" s="44"/>
      <c r="R132" s="45"/>
      <c r="S132" s="43"/>
    </row>
    <row r="133" spans="4:19" ht="15.75" customHeight="1" x14ac:dyDescent="0.3">
      <c r="D133" s="43"/>
      <c r="E133" s="48"/>
      <c r="F133" s="43"/>
      <c r="G133" s="43"/>
      <c r="I133" s="43"/>
      <c r="J133" s="47"/>
      <c r="K133" s="43"/>
      <c r="L133" s="43"/>
      <c r="M133" s="43"/>
      <c r="N133" s="43"/>
      <c r="O133" s="43"/>
      <c r="P133" s="43"/>
      <c r="Q133" s="44"/>
      <c r="R133" s="45"/>
      <c r="S133" s="43"/>
    </row>
    <row r="134" spans="4:19" ht="15.75" customHeight="1" x14ac:dyDescent="0.3">
      <c r="D134" s="43"/>
      <c r="E134" s="48"/>
      <c r="F134" s="43"/>
      <c r="G134" s="43"/>
      <c r="I134" s="43"/>
      <c r="J134" s="47"/>
      <c r="K134" s="43"/>
      <c r="L134" s="43"/>
      <c r="M134" s="43"/>
      <c r="N134" s="43"/>
      <c r="O134" s="43"/>
      <c r="P134" s="43"/>
      <c r="Q134" s="44"/>
      <c r="R134" s="45"/>
      <c r="S134" s="43"/>
    </row>
    <row r="135" spans="4:19" ht="15.75" customHeight="1" x14ac:dyDescent="0.3">
      <c r="D135" s="43"/>
      <c r="E135" s="48"/>
      <c r="F135" s="43"/>
      <c r="G135" s="43"/>
      <c r="I135" s="43"/>
      <c r="J135" s="47"/>
      <c r="K135" s="43"/>
      <c r="L135" s="43"/>
      <c r="M135" s="43"/>
      <c r="N135" s="43"/>
      <c r="O135" s="43"/>
      <c r="P135" s="43"/>
      <c r="Q135" s="44"/>
      <c r="R135" s="45"/>
      <c r="S135" s="43"/>
    </row>
    <row r="136" spans="4:19" ht="15.75" customHeight="1" x14ac:dyDescent="0.3">
      <c r="D136" s="43"/>
      <c r="E136" s="48"/>
      <c r="F136" s="43"/>
      <c r="G136" s="43"/>
      <c r="I136" s="43"/>
      <c r="J136" s="47"/>
      <c r="K136" s="43"/>
      <c r="L136" s="43"/>
      <c r="M136" s="43"/>
      <c r="N136" s="43"/>
      <c r="O136" s="43"/>
      <c r="P136" s="43"/>
      <c r="Q136" s="44"/>
      <c r="R136" s="45"/>
      <c r="S136" s="43"/>
    </row>
    <row r="137" spans="4:19" ht="15.75" customHeight="1" x14ac:dyDescent="0.3">
      <c r="D137" s="43"/>
      <c r="E137" s="48"/>
      <c r="F137" s="43"/>
      <c r="G137" s="43"/>
      <c r="I137" s="43"/>
      <c r="J137" s="47"/>
      <c r="K137" s="43"/>
      <c r="L137" s="43"/>
      <c r="M137" s="43"/>
      <c r="N137" s="43"/>
      <c r="O137" s="43"/>
      <c r="P137" s="43"/>
      <c r="Q137" s="44"/>
      <c r="R137" s="45"/>
      <c r="S137" s="43"/>
    </row>
    <row r="138" spans="4:19" ht="15.75" customHeight="1" x14ac:dyDescent="0.3">
      <c r="D138" s="43"/>
      <c r="E138" s="48"/>
      <c r="F138" s="43"/>
      <c r="G138" s="43"/>
      <c r="I138" s="43"/>
      <c r="J138" s="47"/>
      <c r="K138" s="43"/>
      <c r="L138" s="43"/>
      <c r="M138" s="43"/>
      <c r="N138" s="43"/>
      <c r="O138" s="43"/>
      <c r="P138" s="43"/>
      <c r="Q138" s="44"/>
      <c r="R138" s="45"/>
      <c r="S138" s="43"/>
    </row>
    <row r="139" spans="4:19" ht="15.75" customHeight="1" x14ac:dyDescent="0.3">
      <c r="D139" s="43"/>
      <c r="E139" s="48"/>
      <c r="F139" s="43"/>
      <c r="G139" s="43"/>
      <c r="I139" s="43"/>
      <c r="J139" s="47"/>
      <c r="K139" s="43"/>
      <c r="L139" s="43"/>
      <c r="M139" s="43"/>
      <c r="N139" s="43"/>
      <c r="O139" s="43"/>
      <c r="P139" s="43"/>
      <c r="Q139" s="44"/>
      <c r="R139" s="45"/>
      <c r="S139" s="43"/>
    </row>
    <row r="140" spans="4:19" ht="15.75" customHeight="1" x14ac:dyDescent="0.3">
      <c r="D140" s="43"/>
      <c r="E140" s="48"/>
      <c r="F140" s="43"/>
      <c r="G140" s="43"/>
      <c r="I140" s="43"/>
      <c r="J140" s="47"/>
      <c r="K140" s="43"/>
      <c r="L140" s="43"/>
      <c r="M140" s="43"/>
      <c r="N140" s="43"/>
      <c r="O140" s="43"/>
      <c r="P140" s="43"/>
      <c r="Q140" s="44"/>
      <c r="R140" s="45"/>
      <c r="S140" s="43"/>
    </row>
    <row r="141" spans="4:19" ht="15.75" customHeight="1" x14ac:dyDescent="0.3">
      <c r="D141" s="43"/>
      <c r="E141" s="48"/>
      <c r="F141" s="43"/>
      <c r="G141" s="43"/>
      <c r="I141" s="43"/>
      <c r="J141" s="47"/>
      <c r="K141" s="43"/>
      <c r="L141" s="43"/>
      <c r="M141" s="43"/>
      <c r="N141" s="43"/>
      <c r="O141" s="43"/>
      <c r="P141" s="43"/>
      <c r="Q141" s="44"/>
      <c r="R141" s="45"/>
      <c r="S141" s="43"/>
    </row>
    <row r="142" spans="4:19" ht="15.75" customHeight="1" x14ac:dyDescent="0.3">
      <c r="D142" s="43"/>
      <c r="E142" s="48"/>
      <c r="F142" s="43"/>
      <c r="G142" s="43"/>
      <c r="I142" s="43"/>
      <c r="J142" s="47"/>
      <c r="K142" s="43"/>
      <c r="L142" s="43"/>
      <c r="M142" s="43"/>
      <c r="N142" s="43"/>
      <c r="O142" s="43"/>
      <c r="P142" s="43"/>
      <c r="Q142" s="44"/>
      <c r="R142" s="45"/>
      <c r="S142" s="43"/>
    </row>
    <row r="143" spans="4:19" ht="15.75" customHeight="1" x14ac:dyDescent="0.3">
      <c r="D143" s="43"/>
      <c r="E143" s="48"/>
      <c r="F143" s="43"/>
      <c r="G143" s="43"/>
      <c r="I143" s="43"/>
      <c r="J143" s="47"/>
      <c r="K143" s="43"/>
      <c r="L143" s="43"/>
      <c r="M143" s="43"/>
      <c r="N143" s="43"/>
      <c r="O143" s="43"/>
      <c r="P143" s="43"/>
      <c r="Q143" s="44"/>
      <c r="R143" s="45"/>
      <c r="S143" s="43"/>
    </row>
    <row r="144" spans="4:19" ht="15.75" customHeight="1" x14ac:dyDescent="0.3">
      <c r="D144" s="43"/>
      <c r="E144" s="48"/>
      <c r="F144" s="43"/>
      <c r="G144" s="43"/>
      <c r="I144" s="43"/>
      <c r="J144" s="47"/>
      <c r="K144" s="43"/>
      <c r="L144" s="43"/>
      <c r="M144" s="43"/>
      <c r="N144" s="43"/>
      <c r="O144" s="43"/>
      <c r="P144" s="43"/>
      <c r="Q144" s="44"/>
      <c r="R144" s="45"/>
      <c r="S144" s="43"/>
    </row>
    <row r="145" spans="4:19" ht="15.75" customHeight="1" x14ac:dyDescent="0.3">
      <c r="D145" s="43"/>
      <c r="E145" s="48"/>
      <c r="F145" s="43"/>
      <c r="G145" s="43"/>
      <c r="I145" s="43"/>
      <c r="J145" s="47"/>
      <c r="K145" s="43"/>
      <c r="L145" s="43"/>
      <c r="M145" s="43"/>
      <c r="N145" s="43"/>
      <c r="O145" s="43"/>
      <c r="P145" s="43"/>
      <c r="Q145" s="44"/>
      <c r="R145" s="45"/>
      <c r="S145" s="43"/>
    </row>
    <row r="146" spans="4:19" ht="15.75" customHeight="1" x14ac:dyDescent="0.3">
      <c r="D146" s="43"/>
      <c r="E146" s="48"/>
      <c r="F146" s="43"/>
      <c r="G146" s="43"/>
      <c r="I146" s="43"/>
      <c r="J146" s="47"/>
      <c r="K146" s="43"/>
      <c r="L146" s="43"/>
      <c r="M146" s="43"/>
      <c r="N146" s="43"/>
      <c r="O146" s="43"/>
      <c r="P146" s="43"/>
      <c r="Q146" s="44"/>
      <c r="R146" s="45"/>
      <c r="S146" s="43"/>
    </row>
    <row r="147" spans="4:19" ht="15.75" customHeight="1" x14ac:dyDescent="0.3">
      <c r="D147" s="43"/>
      <c r="E147" s="48"/>
      <c r="F147" s="43"/>
      <c r="G147" s="43"/>
      <c r="I147" s="43"/>
      <c r="J147" s="47"/>
      <c r="K147" s="43"/>
      <c r="L147" s="43"/>
      <c r="M147" s="43"/>
      <c r="N147" s="43"/>
      <c r="O147" s="43"/>
      <c r="P147" s="43"/>
      <c r="Q147" s="44"/>
      <c r="R147" s="45"/>
      <c r="S147" s="43"/>
    </row>
    <row r="148" spans="4:19" ht="15.75" customHeight="1" x14ac:dyDescent="0.3">
      <c r="D148" s="43"/>
      <c r="E148" s="48"/>
      <c r="F148" s="43"/>
      <c r="G148" s="43"/>
      <c r="I148" s="43"/>
      <c r="J148" s="47"/>
      <c r="K148" s="43"/>
      <c r="L148" s="43"/>
      <c r="M148" s="43"/>
      <c r="N148" s="43"/>
      <c r="O148" s="43"/>
      <c r="P148" s="43"/>
      <c r="Q148" s="44"/>
      <c r="R148" s="45"/>
      <c r="S148" s="43"/>
    </row>
    <row r="149" spans="4:19" ht="15.75" customHeight="1" x14ac:dyDescent="0.3">
      <c r="D149" s="43"/>
      <c r="E149" s="48"/>
      <c r="F149" s="43"/>
      <c r="G149" s="43"/>
      <c r="I149" s="43"/>
      <c r="J149" s="47"/>
      <c r="K149" s="43"/>
      <c r="L149" s="43"/>
      <c r="M149" s="43"/>
      <c r="N149" s="43"/>
      <c r="O149" s="43"/>
      <c r="P149" s="43"/>
      <c r="Q149" s="44"/>
      <c r="R149" s="45"/>
      <c r="S149" s="43"/>
    </row>
    <row r="150" spans="4:19" ht="15.75" customHeight="1" x14ac:dyDescent="0.3">
      <c r="D150" s="43"/>
      <c r="E150" s="48"/>
      <c r="F150" s="43"/>
      <c r="G150" s="43"/>
      <c r="I150" s="43"/>
      <c r="J150" s="47"/>
      <c r="K150" s="43"/>
      <c r="L150" s="43"/>
      <c r="M150" s="43"/>
      <c r="N150" s="43"/>
      <c r="O150" s="43"/>
      <c r="P150" s="43"/>
      <c r="Q150" s="44"/>
      <c r="R150" s="45"/>
      <c r="S150" s="43"/>
    </row>
    <row r="151" spans="4:19" ht="15.75" customHeight="1" x14ac:dyDescent="0.3">
      <c r="D151" s="43"/>
      <c r="E151" s="48"/>
      <c r="F151" s="43"/>
      <c r="G151" s="43"/>
      <c r="I151" s="43"/>
      <c r="J151" s="47"/>
      <c r="K151" s="43"/>
      <c r="L151" s="43"/>
      <c r="M151" s="43"/>
      <c r="N151" s="43"/>
      <c r="O151" s="43"/>
      <c r="P151" s="43"/>
      <c r="Q151" s="44"/>
      <c r="R151" s="45"/>
      <c r="S151" s="43"/>
    </row>
    <row r="152" spans="4:19" ht="15.75" customHeight="1" x14ac:dyDescent="0.3">
      <c r="D152" s="43"/>
      <c r="E152" s="48"/>
      <c r="F152" s="43"/>
      <c r="G152" s="43"/>
      <c r="I152" s="43"/>
      <c r="J152" s="47"/>
      <c r="K152" s="43"/>
      <c r="L152" s="43"/>
      <c r="M152" s="43"/>
      <c r="N152" s="43"/>
      <c r="O152" s="43"/>
      <c r="P152" s="43"/>
      <c r="Q152" s="44"/>
      <c r="R152" s="45"/>
      <c r="S152" s="43"/>
    </row>
    <row r="153" spans="4:19" ht="15.75" customHeight="1" x14ac:dyDescent="0.3">
      <c r="D153" s="43"/>
      <c r="E153" s="48"/>
      <c r="F153" s="43"/>
      <c r="G153" s="43"/>
      <c r="I153" s="43"/>
      <c r="J153" s="47"/>
      <c r="K153" s="43"/>
      <c r="L153" s="43"/>
      <c r="M153" s="43"/>
      <c r="N153" s="43"/>
      <c r="O153" s="43"/>
      <c r="P153" s="43"/>
      <c r="Q153" s="44"/>
      <c r="R153" s="45"/>
      <c r="S153" s="43"/>
    </row>
    <row r="154" spans="4:19" ht="15.75" customHeight="1" x14ac:dyDescent="0.3">
      <c r="D154" s="43"/>
      <c r="E154" s="48"/>
      <c r="F154" s="43"/>
      <c r="G154" s="43"/>
      <c r="I154" s="43"/>
      <c r="J154" s="47"/>
      <c r="K154" s="43"/>
      <c r="L154" s="43"/>
      <c r="M154" s="43"/>
      <c r="N154" s="43"/>
      <c r="O154" s="43"/>
      <c r="P154" s="43"/>
      <c r="Q154" s="44"/>
      <c r="R154" s="45"/>
      <c r="S154" s="43"/>
    </row>
    <row r="155" spans="4:19" ht="15.75" customHeight="1" x14ac:dyDescent="0.3">
      <c r="D155" s="43"/>
      <c r="E155" s="48"/>
      <c r="F155" s="43"/>
      <c r="G155" s="43"/>
      <c r="I155" s="43"/>
      <c r="J155" s="47"/>
      <c r="K155" s="43"/>
      <c r="L155" s="43"/>
      <c r="M155" s="43"/>
      <c r="N155" s="43"/>
      <c r="O155" s="43"/>
      <c r="P155" s="43"/>
      <c r="Q155" s="44"/>
      <c r="R155" s="45"/>
      <c r="S155" s="43"/>
    </row>
    <row r="156" spans="4:19" ht="15.75" customHeight="1" x14ac:dyDescent="0.3">
      <c r="D156" s="43"/>
      <c r="E156" s="48"/>
      <c r="F156" s="43"/>
      <c r="G156" s="43"/>
      <c r="I156" s="43"/>
      <c r="J156" s="47"/>
      <c r="K156" s="43"/>
      <c r="L156" s="43"/>
      <c r="M156" s="43"/>
      <c r="N156" s="43"/>
      <c r="O156" s="43"/>
      <c r="P156" s="43"/>
      <c r="Q156" s="44"/>
      <c r="R156" s="45"/>
      <c r="S156" s="43"/>
    </row>
    <row r="157" spans="4:19" ht="15.75" customHeight="1" x14ac:dyDescent="0.3">
      <c r="D157" s="43"/>
      <c r="E157" s="48"/>
      <c r="F157" s="43"/>
      <c r="G157" s="43"/>
      <c r="I157" s="43"/>
      <c r="J157" s="47"/>
      <c r="K157" s="43"/>
      <c r="L157" s="43"/>
      <c r="M157" s="43"/>
      <c r="N157" s="43"/>
      <c r="O157" s="43"/>
      <c r="P157" s="43"/>
      <c r="Q157" s="44"/>
      <c r="R157" s="45"/>
      <c r="S157" s="43"/>
    </row>
    <row r="158" spans="4:19" ht="15.75" customHeight="1" x14ac:dyDescent="0.3">
      <c r="D158" s="43"/>
      <c r="E158" s="48"/>
      <c r="F158" s="43"/>
      <c r="G158" s="43"/>
      <c r="I158" s="43"/>
      <c r="J158" s="47"/>
      <c r="K158" s="43"/>
      <c r="L158" s="43"/>
      <c r="M158" s="43"/>
      <c r="N158" s="43"/>
      <c r="O158" s="43"/>
      <c r="P158" s="43"/>
      <c r="Q158" s="44"/>
      <c r="R158" s="45"/>
      <c r="S158" s="43"/>
    </row>
    <row r="159" spans="4:19" ht="15.75" customHeight="1" x14ac:dyDescent="0.3">
      <c r="D159" s="43"/>
      <c r="E159" s="48"/>
      <c r="F159" s="43"/>
      <c r="G159" s="43"/>
      <c r="I159" s="43"/>
      <c r="J159" s="47"/>
      <c r="K159" s="43"/>
      <c r="L159" s="43"/>
      <c r="M159" s="43"/>
      <c r="N159" s="43"/>
      <c r="O159" s="43"/>
      <c r="P159" s="43"/>
      <c r="Q159" s="44"/>
      <c r="R159" s="45"/>
      <c r="S159" s="43"/>
    </row>
    <row r="160" spans="4:19" ht="15.75" customHeight="1" x14ac:dyDescent="0.3">
      <c r="D160" s="43"/>
      <c r="E160" s="48"/>
      <c r="F160" s="43"/>
      <c r="G160" s="43"/>
      <c r="I160" s="43"/>
      <c r="J160" s="47"/>
      <c r="K160" s="43"/>
      <c r="L160" s="43"/>
      <c r="M160" s="43"/>
      <c r="N160" s="43"/>
      <c r="O160" s="43"/>
      <c r="P160" s="43"/>
      <c r="Q160" s="44"/>
      <c r="R160" s="45"/>
      <c r="S160" s="43"/>
    </row>
    <row r="161" spans="4:19" ht="15.75" customHeight="1" x14ac:dyDescent="0.3">
      <c r="D161" s="43"/>
      <c r="E161" s="48"/>
      <c r="F161" s="43"/>
      <c r="G161" s="43"/>
      <c r="I161" s="43"/>
      <c r="J161" s="47"/>
      <c r="K161" s="43"/>
      <c r="L161" s="43"/>
      <c r="M161" s="43"/>
      <c r="N161" s="43"/>
      <c r="O161" s="43"/>
      <c r="P161" s="43"/>
      <c r="Q161" s="44"/>
      <c r="R161" s="45"/>
      <c r="S161" s="43"/>
    </row>
    <row r="162" spans="4:19" ht="15.75" customHeight="1" x14ac:dyDescent="0.3">
      <c r="D162" s="43"/>
      <c r="E162" s="48"/>
      <c r="F162" s="43"/>
      <c r="G162" s="43"/>
      <c r="I162" s="43"/>
      <c r="J162" s="47"/>
      <c r="K162" s="43"/>
      <c r="L162" s="43"/>
      <c r="M162" s="43"/>
      <c r="N162" s="43"/>
      <c r="O162" s="43"/>
      <c r="P162" s="43"/>
      <c r="Q162" s="44"/>
      <c r="R162" s="45"/>
      <c r="S162" s="43"/>
    </row>
    <row r="163" spans="4:19" ht="15.75" customHeight="1" x14ac:dyDescent="0.3">
      <c r="D163" s="43"/>
      <c r="E163" s="48"/>
      <c r="F163" s="43"/>
      <c r="G163" s="43"/>
      <c r="I163" s="43"/>
      <c r="J163" s="47"/>
      <c r="K163" s="43"/>
      <c r="L163" s="43"/>
      <c r="M163" s="43"/>
      <c r="N163" s="43"/>
      <c r="O163" s="43"/>
      <c r="P163" s="43"/>
      <c r="Q163" s="44"/>
      <c r="R163" s="45"/>
      <c r="S163" s="43"/>
    </row>
    <row r="164" spans="4:19" ht="15.75" customHeight="1" x14ac:dyDescent="0.3">
      <c r="D164" s="43"/>
      <c r="E164" s="48"/>
      <c r="F164" s="43"/>
      <c r="G164" s="43"/>
      <c r="I164" s="43"/>
      <c r="J164" s="47"/>
      <c r="K164" s="43"/>
      <c r="L164" s="43"/>
      <c r="M164" s="43"/>
      <c r="N164" s="43"/>
      <c r="O164" s="43"/>
      <c r="P164" s="43"/>
      <c r="Q164" s="44"/>
      <c r="R164" s="45"/>
      <c r="S164" s="43"/>
    </row>
    <row r="165" spans="4:19" ht="15.75" customHeight="1" x14ac:dyDescent="0.3">
      <c r="D165" s="43"/>
      <c r="E165" s="48"/>
      <c r="F165" s="43"/>
      <c r="G165" s="43"/>
      <c r="I165" s="43"/>
      <c r="J165" s="47"/>
      <c r="K165" s="43"/>
      <c r="L165" s="43"/>
      <c r="M165" s="43"/>
      <c r="N165" s="43"/>
      <c r="O165" s="43"/>
      <c r="P165" s="43"/>
      <c r="Q165" s="44"/>
      <c r="R165" s="45"/>
      <c r="S165" s="43"/>
    </row>
    <row r="166" spans="4:19" ht="15.75" customHeight="1" x14ac:dyDescent="0.3">
      <c r="D166" s="43"/>
      <c r="E166" s="48"/>
      <c r="F166" s="43"/>
      <c r="G166" s="43"/>
      <c r="I166" s="43"/>
      <c r="J166" s="47"/>
      <c r="K166" s="43"/>
      <c r="L166" s="43"/>
      <c r="M166" s="43"/>
      <c r="N166" s="43"/>
      <c r="O166" s="43"/>
      <c r="P166" s="43"/>
      <c r="Q166" s="44"/>
      <c r="R166" s="45"/>
      <c r="S166" s="43"/>
    </row>
    <row r="167" spans="4:19" ht="15.75" customHeight="1" x14ac:dyDescent="0.3">
      <c r="D167" s="43"/>
      <c r="E167" s="48"/>
      <c r="F167" s="43"/>
      <c r="G167" s="43"/>
      <c r="I167" s="43"/>
      <c r="J167" s="47"/>
      <c r="K167" s="43"/>
      <c r="L167" s="43"/>
      <c r="M167" s="43"/>
      <c r="N167" s="43"/>
      <c r="O167" s="43"/>
      <c r="P167" s="43"/>
      <c r="Q167" s="44"/>
      <c r="R167" s="45"/>
      <c r="S167" s="43"/>
    </row>
    <row r="168" spans="4:19" ht="15.75" customHeight="1" x14ac:dyDescent="0.3">
      <c r="D168" s="43"/>
      <c r="E168" s="48"/>
      <c r="F168" s="43"/>
      <c r="G168" s="43"/>
      <c r="I168" s="43"/>
      <c r="J168" s="47"/>
      <c r="K168" s="43"/>
      <c r="L168" s="43"/>
      <c r="M168" s="43"/>
      <c r="N168" s="43"/>
      <c r="O168" s="43"/>
      <c r="P168" s="43"/>
      <c r="Q168" s="44"/>
      <c r="R168" s="45"/>
      <c r="S168" s="43"/>
    </row>
    <row r="169" spans="4:19" ht="15.75" customHeight="1" x14ac:dyDescent="0.3">
      <c r="D169" s="43"/>
      <c r="E169" s="48"/>
      <c r="F169" s="43"/>
      <c r="G169" s="43"/>
      <c r="I169" s="43"/>
      <c r="J169" s="47"/>
      <c r="K169" s="43"/>
      <c r="L169" s="43"/>
      <c r="M169" s="43"/>
      <c r="N169" s="43"/>
      <c r="O169" s="43"/>
      <c r="P169" s="43"/>
      <c r="Q169" s="44"/>
      <c r="R169" s="45"/>
      <c r="S169" s="43"/>
    </row>
    <row r="170" spans="4:19" ht="15.75" customHeight="1" x14ac:dyDescent="0.3">
      <c r="D170" s="43"/>
      <c r="E170" s="48"/>
      <c r="F170" s="43"/>
      <c r="G170" s="43"/>
      <c r="I170" s="43"/>
      <c r="J170" s="47"/>
      <c r="K170" s="43"/>
      <c r="L170" s="43"/>
      <c r="M170" s="43"/>
      <c r="N170" s="43"/>
      <c r="O170" s="43"/>
      <c r="P170" s="43"/>
      <c r="Q170" s="44"/>
      <c r="R170" s="45"/>
      <c r="S170" s="43"/>
    </row>
    <row r="171" spans="4:19" ht="15.75" customHeight="1" x14ac:dyDescent="0.3">
      <c r="D171" s="43"/>
      <c r="E171" s="48"/>
      <c r="F171" s="43"/>
      <c r="G171" s="43"/>
      <c r="I171" s="43"/>
      <c r="J171" s="47"/>
      <c r="K171" s="43"/>
      <c r="L171" s="43"/>
      <c r="M171" s="43"/>
      <c r="N171" s="43"/>
      <c r="O171" s="43"/>
      <c r="P171" s="43"/>
      <c r="Q171" s="44"/>
      <c r="R171" s="45"/>
      <c r="S171" s="43"/>
    </row>
    <row r="172" spans="4:19" ht="15.75" customHeight="1" x14ac:dyDescent="0.3">
      <c r="D172" s="43"/>
      <c r="E172" s="48"/>
      <c r="F172" s="43"/>
      <c r="G172" s="43"/>
      <c r="I172" s="43"/>
      <c r="J172" s="47"/>
      <c r="K172" s="43"/>
      <c r="L172" s="43"/>
      <c r="M172" s="43"/>
      <c r="N172" s="43"/>
      <c r="O172" s="43"/>
      <c r="P172" s="43"/>
      <c r="Q172" s="44"/>
      <c r="R172" s="45"/>
      <c r="S172" s="43"/>
    </row>
    <row r="173" spans="4:19" ht="15.75" customHeight="1" x14ac:dyDescent="0.3">
      <c r="D173" s="43"/>
      <c r="E173" s="48"/>
      <c r="F173" s="43"/>
      <c r="G173" s="43"/>
      <c r="I173" s="43"/>
      <c r="J173" s="47"/>
      <c r="K173" s="43"/>
      <c r="L173" s="43"/>
      <c r="M173" s="43"/>
      <c r="N173" s="43"/>
      <c r="O173" s="43"/>
      <c r="P173" s="43"/>
      <c r="Q173" s="44"/>
      <c r="R173" s="45"/>
      <c r="S173" s="43"/>
    </row>
    <row r="174" spans="4:19" ht="15.75" customHeight="1" x14ac:dyDescent="0.3">
      <c r="D174" s="43"/>
      <c r="E174" s="48"/>
      <c r="F174" s="43"/>
      <c r="G174" s="43"/>
      <c r="I174" s="43"/>
      <c r="J174" s="47"/>
      <c r="K174" s="43"/>
      <c r="L174" s="43"/>
      <c r="M174" s="43"/>
      <c r="N174" s="43"/>
      <c r="O174" s="43"/>
      <c r="P174" s="43"/>
      <c r="Q174" s="44"/>
      <c r="R174" s="45"/>
      <c r="S174" s="43"/>
    </row>
    <row r="175" spans="4:19" ht="15.75" customHeight="1" x14ac:dyDescent="0.3">
      <c r="D175" s="43"/>
      <c r="E175" s="48"/>
      <c r="F175" s="43"/>
      <c r="G175" s="43"/>
      <c r="I175" s="43"/>
      <c r="J175" s="47"/>
      <c r="K175" s="43"/>
      <c r="L175" s="43"/>
      <c r="M175" s="43"/>
      <c r="N175" s="43"/>
      <c r="O175" s="43"/>
      <c r="P175" s="43"/>
      <c r="Q175" s="44"/>
      <c r="R175" s="45"/>
      <c r="S175" s="43"/>
    </row>
    <row r="176" spans="4:19" ht="15.75" customHeight="1" x14ac:dyDescent="0.3">
      <c r="D176" s="43"/>
      <c r="E176" s="48"/>
      <c r="F176" s="43"/>
      <c r="G176" s="43"/>
      <c r="I176" s="43"/>
      <c r="J176" s="47"/>
      <c r="K176" s="43"/>
      <c r="L176" s="43"/>
      <c r="M176" s="43"/>
      <c r="N176" s="43"/>
      <c r="O176" s="43"/>
      <c r="P176" s="43"/>
      <c r="Q176" s="44"/>
      <c r="R176" s="45"/>
      <c r="S176" s="43"/>
    </row>
    <row r="177" spans="4:19" ht="15.75" customHeight="1" x14ac:dyDescent="0.3">
      <c r="D177" s="43"/>
      <c r="E177" s="48"/>
      <c r="F177" s="43"/>
      <c r="G177" s="43"/>
      <c r="I177" s="43"/>
      <c r="J177" s="47"/>
      <c r="K177" s="43"/>
      <c r="L177" s="43"/>
      <c r="M177" s="43"/>
      <c r="N177" s="43"/>
      <c r="O177" s="43"/>
      <c r="P177" s="43"/>
      <c r="Q177" s="44"/>
      <c r="R177" s="45"/>
      <c r="S177" s="43"/>
    </row>
    <row r="178" spans="4:19" ht="15.75" customHeight="1" x14ac:dyDescent="0.3">
      <c r="D178" s="43"/>
      <c r="E178" s="48"/>
      <c r="F178" s="43"/>
      <c r="G178" s="43"/>
      <c r="I178" s="43"/>
      <c r="J178" s="47"/>
      <c r="K178" s="43"/>
      <c r="L178" s="43"/>
      <c r="M178" s="43"/>
      <c r="N178" s="43"/>
      <c r="O178" s="43"/>
      <c r="P178" s="43"/>
      <c r="Q178" s="44"/>
      <c r="R178" s="45"/>
      <c r="S178" s="43"/>
    </row>
    <row r="179" spans="4:19" ht="15.75" customHeight="1" x14ac:dyDescent="0.3">
      <c r="D179" s="43"/>
      <c r="E179" s="48"/>
      <c r="F179" s="43"/>
      <c r="G179" s="43"/>
      <c r="I179" s="43"/>
      <c r="J179" s="47"/>
      <c r="K179" s="43"/>
      <c r="L179" s="43"/>
      <c r="M179" s="43"/>
      <c r="N179" s="43"/>
      <c r="O179" s="43"/>
      <c r="P179" s="43"/>
      <c r="Q179" s="44"/>
      <c r="R179" s="45"/>
      <c r="S179" s="43"/>
    </row>
    <row r="180" spans="4:19" ht="15.75" customHeight="1" x14ac:dyDescent="0.3">
      <c r="D180" s="43"/>
      <c r="E180" s="48"/>
      <c r="F180" s="43"/>
      <c r="G180" s="43"/>
      <c r="I180" s="43"/>
      <c r="J180" s="47"/>
      <c r="K180" s="43"/>
      <c r="L180" s="43"/>
      <c r="M180" s="43"/>
      <c r="N180" s="43"/>
      <c r="O180" s="43"/>
      <c r="P180" s="43"/>
      <c r="Q180" s="44"/>
      <c r="R180" s="45"/>
      <c r="S180" s="43"/>
    </row>
    <row r="181" spans="4:19" ht="15.75" customHeight="1" x14ac:dyDescent="0.3">
      <c r="D181" s="43"/>
      <c r="E181" s="48"/>
      <c r="F181" s="43"/>
      <c r="G181" s="43"/>
      <c r="I181" s="43"/>
      <c r="J181" s="47"/>
      <c r="K181" s="43"/>
      <c r="L181" s="43"/>
      <c r="M181" s="43"/>
      <c r="N181" s="43"/>
      <c r="O181" s="43"/>
      <c r="P181" s="43"/>
      <c r="Q181" s="44"/>
      <c r="R181" s="45"/>
      <c r="S181" s="43"/>
    </row>
    <row r="182" spans="4:19" ht="15.75" customHeight="1" x14ac:dyDescent="0.3">
      <c r="D182" s="43"/>
      <c r="E182" s="48"/>
      <c r="F182" s="43"/>
      <c r="G182" s="43"/>
      <c r="I182" s="43"/>
      <c r="J182" s="47"/>
      <c r="K182" s="43"/>
      <c r="L182" s="43"/>
      <c r="M182" s="43"/>
      <c r="N182" s="43"/>
      <c r="O182" s="43"/>
      <c r="P182" s="43"/>
      <c r="Q182" s="44"/>
      <c r="R182" s="45"/>
      <c r="S182" s="43"/>
    </row>
    <row r="183" spans="4:19" ht="15.75" customHeight="1" x14ac:dyDescent="0.3">
      <c r="D183" s="43"/>
      <c r="E183" s="48"/>
      <c r="F183" s="43"/>
      <c r="G183" s="43"/>
      <c r="I183" s="43"/>
      <c r="J183" s="47"/>
      <c r="K183" s="43"/>
      <c r="L183" s="43"/>
      <c r="M183" s="43"/>
      <c r="N183" s="43"/>
      <c r="O183" s="43"/>
      <c r="P183" s="43"/>
      <c r="Q183" s="44"/>
      <c r="R183" s="45"/>
      <c r="S183" s="43"/>
    </row>
    <row r="184" spans="4:19" ht="15.75" customHeight="1" x14ac:dyDescent="0.3">
      <c r="D184" s="43"/>
      <c r="E184" s="48"/>
      <c r="F184" s="43"/>
      <c r="G184" s="43"/>
      <c r="I184" s="43"/>
      <c r="J184" s="47"/>
      <c r="K184" s="43"/>
      <c r="L184" s="43"/>
      <c r="M184" s="43"/>
      <c r="N184" s="43"/>
      <c r="O184" s="43"/>
      <c r="P184" s="43"/>
      <c r="Q184" s="44"/>
      <c r="R184" s="45"/>
      <c r="S184" s="43"/>
    </row>
    <row r="185" spans="4:19" ht="15.75" customHeight="1" x14ac:dyDescent="0.3">
      <c r="D185" s="43"/>
      <c r="E185" s="48"/>
      <c r="F185" s="43"/>
      <c r="G185" s="43"/>
      <c r="I185" s="43"/>
      <c r="J185" s="47"/>
      <c r="K185" s="43"/>
      <c r="L185" s="43"/>
      <c r="M185" s="43"/>
      <c r="N185" s="43"/>
      <c r="O185" s="43"/>
      <c r="P185" s="43"/>
      <c r="Q185" s="44"/>
      <c r="R185" s="45"/>
      <c r="S185" s="43"/>
    </row>
    <row r="186" spans="4:19" ht="15.75" customHeight="1" x14ac:dyDescent="0.3">
      <c r="D186" s="43"/>
      <c r="E186" s="48"/>
      <c r="F186" s="43"/>
      <c r="G186" s="43"/>
      <c r="I186" s="43"/>
      <c r="J186" s="47"/>
      <c r="K186" s="43"/>
      <c r="L186" s="43"/>
      <c r="M186" s="43"/>
      <c r="N186" s="43"/>
      <c r="O186" s="43"/>
      <c r="P186" s="43"/>
      <c r="Q186" s="44"/>
      <c r="R186" s="45"/>
      <c r="S186" s="43"/>
    </row>
    <row r="187" spans="4:19" ht="15.75" customHeight="1" x14ac:dyDescent="0.3">
      <c r="D187" s="43"/>
      <c r="E187" s="48"/>
      <c r="F187" s="43"/>
      <c r="G187" s="43"/>
      <c r="I187" s="43"/>
      <c r="J187" s="47"/>
      <c r="K187" s="43"/>
      <c r="L187" s="43"/>
      <c r="M187" s="43"/>
      <c r="N187" s="43"/>
      <c r="O187" s="43"/>
      <c r="P187" s="43"/>
      <c r="Q187" s="44"/>
      <c r="R187" s="45"/>
      <c r="S187" s="43"/>
    </row>
    <row r="188" spans="4:19" ht="15.75" customHeight="1" x14ac:dyDescent="0.3">
      <c r="D188" s="43"/>
      <c r="E188" s="48"/>
      <c r="F188" s="43"/>
      <c r="G188" s="43"/>
      <c r="I188" s="43"/>
      <c r="J188" s="47"/>
      <c r="K188" s="43"/>
      <c r="L188" s="43"/>
      <c r="M188" s="43"/>
      <c r="N188" s="43"/>
      <c r="O188" s="43"/>
      <c r="P188" s="43"/>
      <c r="Q188" s="44"/>
      <c r="R188" s="45"/>
      <c r="S188" s="43"/>
    </row>
    <row r="189" spans="4:19" ht="15.75" customHeight="1" x14ac:dyDescent="0.3">
      <c r="D189" s="43"/>
      <c r="E189" s="48"/>
      <c r="F189" s="43"/>
      <c r="G189" s="43"/>
      <c r="I189" s="43"/>
      <c r="J189" s="47"/>
      <c r="K189" s="43"/>
      <c r="L189" s="43"/>
      <c r="M189" s="43"/>
      <c r="N189" s="43"/>
      <c r="O189" s="43"/>
      <c r="P189" s="43"/>
      <c r="Q189" s="44"/>
      <c r="R189" s="45"/>
      <c r="S189" s="43"/>
    </row>
    <row r="190" spans="4:19" ht="15.75" customHeight="1" x14ac:dyDescent="0.3">
      <c r="D190" s="43"/>
      <c r="E190" s="48"/>
      <c r="F190" s="43"/>
      <c r="G190" s="43"/>
      <c r="I190" s="43"/>
      <c r="J190" s="47"/>
      <c r="K190" s="43"/>
      <c r="L190" s="43"/>
      <c r="M190" s="43"/>
      <c r="N190" s="43"/>
      <c r="O190" s="43"/>
      <c r="P190" s="43"/>
      <c r="Q190" s="44"/>
      <c r="R190" s="45"/>
      <c r="S190" s="43"/>
    </row>
    <row r="191" spans="4:19" ht="15.75" customHeight="1" x14ac:dyDescent="0.3">
      <c r="D191" s="43"/>
      <c r="E191" s="48"/>
      <c r="F191" s="43"/>
      <c r="G191" s="43"/>
      <c r="I191" s="43"/>
      <c r="J191" s="47"/>
      <c r="K191" s="43"/>
      <c r="L191" s="43"/>
      <c r="M191" s="43"/>
      <c r="N191" s="43"/>
      <c r="O191" s="43"/>
      <c r="P191" s="43"/>
      <c r="Q191" s="44"/>
      <c r="R191" s="45"/>
      <c r="S191" s="43"/>
    </row>
    <row r="192" spans="4:19" ht="15.75" customHeight="1" x14ac:dyDescent="0.3">
      <c r="D192" s="43"/>
      <c r="E192" s="48"/>
      <c r="F192" s="43"/>
      <c r="G192" s="43"/>
      <c r="I192" s="43"/>
      <c r="J192" s="47"/>
      <c r="K192" s="43"/>
      <c r="L192" s="43"/>
      <c r="M192" s="43"/>
      <c r="N192" s="43"/>
      <c r="O192" s="43"/>
      <c r="P192" s="43"/>
      <c r="Q192" s="44"/>
      <c r="R192" s="45"/>
      <c r="S192" s="43"/>
    </row>
    <row r="193" spans="4:19" ht="15.75" customHeight="1" x14ac:dyDescent="0.3">
      <c r="D193" s="43"/>
      <c r="E193" s="48"/>
      <c r="F193" s="43"/>
      <c r="G193" s="43"/>
      <c r="I193" s="43"/>
      <c r="J193" s="47"/>
      <c r="K193" s="43"/>
      <c r="L193" s="43"/>
      <c r="M193" s="43"/>
      <c r="N193" s="43"/>
      <c r="O193" s="43"/>
      <c r="P193" s="43"/>
      <c r="Q193" s="44"/>
      <c r="R193" s="45"/>
      <c r="S193" s="43"/>
    </row>
    <row r="194" spans="4:19" ht="15.75" customHeight="1" x14ac:dyDescent="0.3">
      <c r="D194" s="43"/>
      <c r="E194" s="48"/>
      <c r="F194" s="43"/>
      <c r="G194" s="43"/>
      <c r="I194" s="43"/>
      <c r="J194" s="47"/>
      <c r="K194" s="43"/>
      <c r="L194" s="43"/>
      <c r="M194" s="43"/>
      <c r="N194" s="43"/>
      <c r="O194" s="43"/>
      <c r="P194" s="43"/>
      <c r="Q194" s="44"/>
      <c r="R194" s="45"/>
      <c r="S194" s="43"/>
    </row>
    <row r="195" spans="4:19" ht="15.75" customHeight="1" x14ac:dyDescent="0.3">
      <c r="D195" s="43"/>
      <c r="E195" s="48"/>
      <c r="F195" s="43"/>
      <c r="G195" s="43"/>
      <c r="I195" s="43"/>
      <c r="J195" s="47"/>
      <c r="K195" s="43"/>
      <c r="L195" s="43"/>
      <c r="M195" s="43"/>
      <c r="N195" s="43"/>
      <c r="O195" s="43"/>
      <c r="P195" s="43"/>
      <c r="Q195" s="44"/>
      <c r="R195" s="45"/>
      <c r="S195" s="43"/>
    </row>
    <row r="196" spans="4:19" ht="15.75" customHeight="1" x14ac:dyDescent="0.3">
      <c r="D196" s="43"/>
      <c r="E196" s="48"/>
      <c r="F196" s="43"/>
      <c r="G196" s="43"/>
      <c r="I196" s="43"/>
      <c r="J196" s="47"/>
      <c r="K196" s="43"/>
      <c r="L196" s="43"/>
      <c r="M196" s="43"/>
      <c r="N196" s="43"/>
      <c r="O196" s="43"/>
      <c r="P196" s="43"/>
      <c r="Q196" s="44"/>
      <c r="R196" s="45"/>
      <c r="S196" s="43"/>
    </row>
    <row r="197" spans="4:19" ht="15.75" customHeight="1" x14ac:dyDescent="0.3">
      <c r="D197" s="43"/>
      <c r="E197" s="48"/>
      <c r="F197" s="43"/>
      <c r="G197" s="43"/>
      <c r="I197" s="43"/>
      <c r="J197" s="47"/>
      <c r="K197" s="43"/>
      <c r="L197" s="43"/>
      <c r="M197" s="43"/>
      <c r="N197" s="43"/>
      <c r="O197" s="43"/>
      <c r="P197" s="43"/>
      <c r="Q197" s="44"/>
      <c r="R197" s="45"/>
      <c r="S197" s="43"/>
    </row>
    <row r="198" spans="4:19" ht="15.75" customHeight="1" x14ac:dyDescent="0.3">
      <c r="D198" s="43"/>
      <c r="E198" s="48"/>
      <c r="F198" s="43"/>
      <c r="G198" s="43"/>
      <c r="I198" s="43"/>
      <c r="J198" s="47"/>
      <c r="K198" s="43"/>
      <c r="L198" s="43"/>
      <c r="M198" s="43"/>
      <c r="N198" s="43"/>
      <c r="O198" s="43"/>
      <c r="P198" s="43"/>
      <c r="Q198" s="44"/>
      <c r="R198" s="45"/>
      <c r="S198" s="43"/>
    </row>
    <row r="199" spans="4:19" ht="15.75" customHeight="1" x14ac:dyDescent="0.3">
      <c r="D199" s="43"/>
      <c r="E199" s="48"/>
      <c r="F199" s="43"/>
      <c r="G199" s="43"/>
      <c r="I199" s="43"/>
      <c r="J199" s="47"/>
      <c r="K199" s="43"/>
      <c r="L199" s="43"/>
      <c r="M199" s="43"/>
      <c r="N199" s="43"/>
      <c r="O199" s="43"/>
      <c r="P199" s="43"/>
      <c r="Q199" s="44"/>
      <c r="R199" s="45"/>
      <c r="S199" s="43"/>
    </row>
    <row r="200" spans="4:19" ht="15.75" customHeight="1" x14ac:dyDescent="0.3">
      <c r="D200" s="43"/>
      <c r="E200" s="48"/>
      <c r="F200" s="43"/>
      <c r="G200" s="43"/>
      <c r="I200" s="43"/>
      <c r="J200" s="47"/>
      <c r="K200" s="43"/>
      <c r="L200" s="43"/>
      <c r="M200" s="43"/>
      <c r="N200" s="43"/>
      <c r="O200" s="43"/>
      <c r="P200" s="43"/>
      <c r="Q200" s="44"/>
      <c r="R200" s="45"/>
      <c r="S200" s="43"/>
    </row>
    <row r="201" spans="4:19" ht="15.75" customHeight="1" x14ac:dyDescent="0.3">
      <c r="D201" s="43"/>
      <c r="E201" s="48"/>
      <c r="F201" s="43"/>
      <c r="G201" s="43"/>
      <c r="I201" s="43"/>
      <c r="J201" s="47"/>
      <c r="K201" s="43"/>
      <c r="L201" s="43"/>
      <c r="M201" s="43"/>
      <c r="N201" s="43"/>
      <c r="O201" s="43"/>
      <c r="P201" s="43"/>
      <c r="Q201" s="44"/>
      <c r="R201" s="45"/>
      <c r="S201" s="43"/>
    </row>
    <row r="202" spans="4:19" ht="15.75" customHeight="1" x14ac:dyDescent="0.3">
      <c r="D202" s="43"/>
      <c r="E202" s="48"/>
      <c r="F202" s="43"/>
      <c r="G202" s="43"/>
      <c r="I202" s="43"/>
      <c r="J202" s="47"/>
      <c r="K202" s="43"/>
      <c r="L202" s="43"/>
      <c r="M202" s="43"/>
      <c r="N202" s="43"/>
      <c r="O202" s="43"/>
      <c r="P202" s="43"/>
      <c r="Q202" s="44"/>
      <c r="R202" s="45"/>
      <c r="S202" s="43"/>
    </row>
    <row r="203" spans="4:19" ht="15.75" customHeight="1" x14ac:dyDescent="0.3">
      <c r="D203" s="43"/>
      <c r="E203" s="48"/>
      <c r="F203" s="43"/>
      <c r="G203" s="43"/>
      <c r="I203" s="43"/>
      <c r="J203" s="47"/>
      <c r="K203" s="43"/>
      <c r="L203" s="43"/>
      <c r="M203" s="43"/>
      <c r="N203" s="43"/>
      <c r="O203" s="43"/>
      <c r="P203" s="43"/>
      <c r="Q203" s="44"/>
      <c r="R203" s="45"/>
      <c r="S203" s="43"/>
    </row>
    <row r="204" spans="4:19" ht="15.75" customHeight="1" x14ac:dyDescent="0.3">
      <c r="D204" s="43"/>
      <c r="E204" s="48"/>
      <c r="F204" s="43"/>
      <c r="G204" s="43"/>
      <c r="I204" s="43"/>
      <c r="J204" s="47"/>
      <c r="K204" s="43"/>
      <c r="L204" s="43"/>
      <c r="M204" s="43"/>
      <c r="N204" s="43"/>
      <c r="O204" s="43"/>
      <c r="P204" s="43"/>
      <c r="Q204" s="44"/>
      <c r="R204" s="45"/>
      <c r="S204" s="43"/>
    </row>
    <row r="205" spans="4:19" ht="15.75" customHeight="1" x14ac:dyDescent="0.3">
      <c r="J205" s="47"/>
    </row>
    <row r="206" spans="4:19" ht="15.75" customHeight="1" x14ac:dyDescent="0.3">
      <c r="J206" s="47"/>
    </row>
    <row r="207" spans="4:19" ht="15.75" customHeight="1" x14ac:dyDescent="0.3">
      <c r="J207" s="47"/>
    </row>
    <row r="208" spans="4:19" ht="15.75" customHeight="1" x14ac:dyDescent="0.3">
      <c r="J208" s="47"/>
    </row>
    <row r="209" spans="10:10" ht="15.75" customHeight="1" x14ac:dyDescent="0.3">
      <c r="J209" s="47"/>
    </row>
    <row r="210" spans="10:10" ht="15.75" customHeight="1" x14ac:dyDescent="0.3">
      <c r="J210" s="47"/>
    </row>
    <row r="211" spans="10:10" ht="15.75" customHeight="1" x14ac:dyDescent="0.3">
      <c r="J211" s="47"/>
    </row>
    <row r="212" spans="10:10" ht="15.75" customHeight="1" x14ac:dyDescent="0.3">
      <c r="J212" s="47"/>
    </row>
    <row r="213" spans="10:10" ht="15.75" customHeight="1" x14ac:dyDescent="0.3">
      <c r="J213" s="47"/>
    </row>
    <row r="214" spans="10:10" ht="15.75" customHeight="1" x14ac:dyDescent="0.3">
      <c r="J214" s="47"/>
    </row>
    <row r="215" spans="10:10" ht="15.75" customHeight="1" x14ac:dyDescent="0.3">
      <c r="J215" s="47"/>
    </row>
    <row r="216" spans="10:10" ht="15.75" customHeight="1" x14ac:dyDescent="0.3">
      <c r="J216" s="47"/>
    </row>
    <row r="217" spans="10:10" ht="15.75" customHeight="1" x14ac:dyDescent="0.3">
      <c r="J217" s="47"/>
    </row>
    <row r="218" spans="10:10" ht="15.75" customHeight="1" x14ac:dyDescent="0.3">
      <c r="J218" s="47"/>
    </row>
    <row r="219" spans="10:10" ht="15.75" customHeight="1" x14ac:dyDescent="0.3">
      <c r="J219" s="47"/>
    </row>
    <row r="220" spans="10:10" ht="15.75" customHeight="1" x14ac:dyDescent="0.3">
      <c r="J220" s="47"/>
    </row>
    <row r="221" spans="10:10" ht="15.75" customHeight="1" x14ac:dyDescent="0.3">
      <c r="J221" s="47"/>
    </row>
    <row r="222" spans="10:10" ht="15.75" customHeight="1" x14ac:dyDescent="0.3">
      <c r="J222" s="47"/>
    </row>
    <row r="223" spans="10:10" ht="15.75" customHeight="1" x14ac:dyDescent="0.3">
      <c r="J223" s="47"/>
    </row>
    <row r="224" spans="10:10" ht="15.75" customHeight="1" x14ac:dyDescent="0.3">
      <c r="J224" s="47"/>
    </row>
    <row r="225" spans="10:10" ht="15.75" customHeight="1" x14ac:dyDescent="0.3">
      <c r="J225" s="47"/>
    </row>
    <row r="226" spans="10:10" ht="15.75" customHeight="1" x14ac:dyDescent="0.3">
      <c r="J226" s="47"/>
    </row>
    <row r="227" spans="10:10" ht="15.75" customHeight="1" x14ac:dyDescent="0.3">
      <c r="J227" s="47"/>
    </row>
    <row r="228" spans="10:10" ht="15.75" customHeight="1" x14ac:dyDescent="0.3">
      <c r="J228" s="47"/>
    </row>
    <row r="229" spans="10:10" ht="15.75" customHeight="1" x14ac:dyDescent="0.3">
      <c r="J229" s="47"/>
    </row>
    <row r="230" spans="10:10" ht="15.75" customHeight="1" x14ac:dyDescent="0.3">
      <c r="J230" s="47"/>
    </row>
    <row r="231" spans="10:10" ht="15.75" customHeight="1" x14ac:dyDescent="0.3">
      <c r="J231" s="47"/>
    </row>
    <row r="232" spans="10:10" ht="15.75" customHeight="1" x14ac:dyDescent="0.3">
      <c r="J232" s="47"/>
    </row>
    <row r="233" spans="10:10" ht="15.75" customHeight="1" x14ac:dyDescent="0.3">
      <c r="J233" s="47"/>
    </row>
    <row r="234" spans="10:10" ht="15.75" customHeight="1" x14ac:dyDescent="0.3">
      <c r="J234" s="47"/>
    </row>
    <row r="235" spans="10:10" ht="15.75" customHeight="1" x14ac:dyDescent="0.3">
      <c r="J235" s="47"/>
    </row>
    <row r="236" spans="10:10" ht="15.75" customHeight="1" x14ac:dyDescent="0.3">
      <c r="J236" s="47"/>
    </row>
    <row r="237" spans="10:10" ht="15.75" customHeight="1" x14ac:dyDescent="0.3">
      <c r="J237" s="47"/>
    </row>
    <row r="238" spans="10:10" ht="15.75" customHeight="1" x14ac:dyDescent="0.3">
      <c r="J238" s="47"/>
    </row>
    <row r="239" spans="10:10" ht="15.75" customHeight="1" x14ac:dyDescent="0.3">
      <c r="J239" s="47"/>
    </row>
    <row r="240" spans="10:10" ht="15.75" customHeight="1" x14ac:dyDescent="0.3">
      <c r="J240" s="47"/>
    </row>
    <row r="241" spans="10:10" ht="15.75" customHeight="1" x14ac:dyDescent="0.3">
      <c r="J241" s="47"/>
    </row>
    <row r="242" spans="10:10" ht="15.75" customHeight="1" x14ac:dyDescent="0.3">
      <c r="J242" s="47"/>
    </row>
    <row r="243" spans="10:10" ht="15.75" customHeight="1" x14ac:dyDescent="0.3">
      <c r="J243" s="47"/>
    </row>
    <row r="244" spans="10:10" ht="15.75" customHeight="1" x14ac:dyDescent="0.3">
      <c r="J244" s="47"/>
    </row>
    <row r="245" spans="10:10" ht="15.75" customHeight="1" x14ac:dyDescent="0.3">
      <c r="J245" s="47"/>
    </row>
    <row r="246" spans="10:10" ht="15.75" customHeight="1" x14ac:dyDescent="0.3">
      <c r="J246" s="47"/>
    </row>
    <row r="247" spans="10:10" ht="15.75" customHeight="1" x14ac:dyDescent="0.3">
      <c r="J247" s="47"/>
    </row>
    <row r="248" spans="10:10" ht="15.75" customHeight="1" x14ac:dyDescent="0.3">
      <c r="J248" s="47"/>
    </row>
    <row r="249" spans="10:10" ht="15.75" customHeight="1" x14ac:dyDescent="0.3">
      <c r="J249" s="47"/>
    </row>
    <row r="250" spans="10:10" ht="15.75" customHeight="1" x14ac:dyDescent="0.3">
      <c r="J250" s="47"/>
    </row>
    <row r="251" spans="10:10" ht="15.75" customHeight="1" x14ac:dyDescent="0.3">
      <c r="J251" s="47"/>
    </row>
    <row r="252" spans="10:10" ht="15.75" customHeight="1" x14ac:dyDescent="0.3">
      <c r="J252" s="47"/>
    </row>
    <row r="253" spans="10:10" ht="15.75" customHeight="1" x14ac:dyDescent="0.3">
      <c r="J253" s="47"/>
    </row>
    <row r="254" spans="10:10" ht="15.75" customHeight="1" x14ac:dyDescent="0.3">
      <c r="J254" s="47"/>
    </row>
    <row r="255" spans="10:10" ht="15.75" customHeight="1" x14ac:dyDescent="0.3">
      <c r="J255" s="47"/>
    </row>
    <row r="256" spans="10:10" ht="15.75" customHeight="1" x14ac:dyDescent="0.3">
      <c r="J256" s="47"/>
    </row>
    <row r="257" spans="10:10" ht="15.75" customHeight="1" x14ac:dyDescent="0.3">
      <c r="J257" s="47"/>
    </row>
    <row r="258" spans="10:10" ht="15.75" customHeight="1" x14ac:dyDescent="0.3">
      <c r="J258" s="47"/>
    </row>
    <row r="259" spans="10:10" ht="15.75" customHeight="1" x14ac:dyDescent="0.3">
      <c r="J259" s="47"/>
    </row>
    <row r="260" spans="10:10" ht="15.75" customHeight="1" x14ac:dyDescent="0.3">
      <c r="J260" s="47"/>
    </row>
    <row r="261" spans="10:10" ht="15.75" customHeight="1" x14ac:dyDescent="0.3">
      <c r="J261" s="47"/>
    </row>
    <row r="262" spans="10:10" ht="15.75" customHeight="1" x14ac:dyDescent="0.3">
      <c r="J262" s="47"/>
    </row>
    <row r="263" spans="10:10" ht="15.75" customHeight="1" x14ac:dyDescent="0.3">
      <c r="J263" s="47"/>
    </row>
    <row r="264" spans="10:10" ht="15.75" customHeight="1" x14ac:dyDescent="0.3">
      <c r="J264" s="47"/>
    </row>
    <row r="265" spans="10:10" ht="15.75" customHeight="1" x14ac:dyDescent="0.3">
      <c r="J265" s="47"/>
    </row>
    <row r="266" spans="10:10" ht="15.75" customHeight="1" x14ac:dyDescent="0.3">
      <c r="J266" s="47"/>
    </row>
    <row r="267" spans="10:10" ht="15.75" customHeight="1" x14ac:dyDescent="0.3">
      <c r="J267" s="47"/>
    </row>
    <row r="268" spans="10:10" ht="15.75" customHeight="1" x14ac:dyDescent="0.3">
      <c r="J268" s="47"/>
    </row>
    <row r="269" spans="10:10" ht="15.75" customHeight="1" x14ac:dyDescent="0.3">
      <c r="J269" s="47"/>
    </row>
    <row r="270" spans="10:10" ht="15.75" customHeight="1" x14ac:dyDescent="0.3">
      <c r="J270" s="47"/>
    </row>
    <row r="271" spans="10:10" ht="15.75" customHeight="1" x14ac:dyDescent="0.3">
      <c r="J271" s="47"/>
    </row>
    <row r="272" spans="10:10" ht="15.75" customHeight="1" x14ac:dyDescent="0.3">
      <c r="J272" s="47"/>
    </row>
    <row r="273" spans="10:10" ht="15.75" customHeight="1" x14ac:dyDescent="0.3">
      <c r="J273" s="47"/>
    </row>
    <row r="274" spans="10:10" ht="15.75" customHeight="1" x14ac:dyDescent="0.3">
      <c r="J274" s="47"/>
    </row>
    <row r="275" spans="10:10" ht="15.75" customHeight="1" x14ac:dyDescent="0.3">
      <c r="J275" s="47"/>
    </row>
    <row r="276" spans="10:10" ht="15.75" customHeight="1" x14ac:dyDescent="0.3">
      <c r="J276" s="47"/>
    </row>
    <row r="277" spans="10:10" ht="15.75" customHeight="1" x14ac:dyDescent="0.3">
      <c r="J277" s="47"/>
    </row>
    <row r="278" spans="10:10" ht="15.75" customHeight="1" x14ac:dyDescent="0.3">
      <c r="J278" s="47"/>
    </row>
    <row r="279" spans="10:10" ht="15.75" customHeight="1" x14ac:dyDescent="0.3">
      <c r="J279" s="47"/>
    </row>
    <row r="280" spans="10:10" ht="15.75" customHeight="1" x14ac:dyDescent="0.3">
      <c r="J280" s="47"/>
    </row>
    <row r="281" spans="10:10" ht="15.75" customHeight="1" x14ac:dyDescent="0.3">
      <c r="J281" s="47"/>
    </row>
    <row r="282" spans="10:10" ht="15.75" customHeight="1" x14ac:dyDescent="0.3">
      <c r="J282" s="47"/>
    </row>
    <row r="283" spans="10:10" ht="15.75" customHeight="1" x14ac:dyDescent="0.3">
      <c r="J283" s="47"/>
    </row>
    <row r="284" spans="10:10" ht="15.75" customHeight="1" x14ac:dyDescent="0.3">
      <c r="J284" s="47"/>
    </row>
    <row r="285" spans="10:10" ht="15.75" customHeight="1" x14ac:dyDescent="0.3">
      <c r="J285" s="47"/>
    </row>
    <row r="286" spans="10:10" ht="15.75" customHeight="1" x14ac:dyDescent="0.3">
      <c r="J286" s="47"/>
    </row>
    <row r="287" spans="10:10" ht="15.75" customHeight="1" x14ac:dyDescent="0.3">
      <c r="J287" s="47"/>
    </row>
    <row r="288" spans="10:10" ht="15.75" customHeight="1" x14ac:dyDescent="0.3">
      <c r="J288" s="47"/>
    </row>
    <row r="289" spans="10:10" ht="15.75" customHeight="1" x14ac:dyDescent="0.3">
      <c r="J289" s="47"/>
    </row>
    <row r="290" spans="10:10" ht="15.75" customHeight="1" x14ac:dyDescent="0.3">
      <c r="J290" s="47"/>
    </row>
    <row r="291" spans="10:10" ht="15.75" customHeight="1" x14ac:dyDescent="0.3">
      <c r="J291" s="47"/>
    </row>
    <row r="292" spans="10:10" ht="15.75" customHeight="1" x14ac:dyDescent="0.3">
      <c r="J292" s="47"/>
    </row>
    <row r="293" spans="10:10" ht="15.75" customHeight="1" x14ac:dyDescent="0.3">
      <c r="J293" s="47"/>
    </row>
    <row r="294" spans="10:10" ht="15.75" customHeight="1" x14ac:dyDescent="0.3">
      <c r="J294" s="47"/>
    </row>
    <row r="295" spans="10:10" ht="15.75" customHeight="1" x14ac:dyDescent="0.3">
      <c r="J295" s="47"/>
    </row>
    <row r="296" spans="10:10" ht="15.75" customHeight="1" x14ac:dyDescent="0.3">
      <c r="J296" s="47"/>
    </row>
    <row r="297" spans="10:10" ht="15.75" customHeight="1" x14ac:dyDescent="0.3">
      <c r="J297" s="47"/>
    </row>
    <row r="298" spans="10:10" ht="15.75" customHeight="1" x14ac:dyDescent="0.3">
      <c r="J298" s="47"/>
    </row>
    <row r="299" spans="10:10" ht="15.75" customHeight="1" x14ac:dyDescent="0.3">
      <c r="J299" s="47"/>
    </row>
    <row r="300" spans="10:10" ht="15.75" customHeight="1" x14ac:dyDescent="0.3">
      <c r="J300" s="47"/>
    </row>
    <row r="301" spans="10:10" ht="15.75" customHeight="1" x14ac:dyDescent="0.3">
      <c r="J301" s="47"/>
    </row>
    <row r="302" spans="10:10" ht="15.75" customHeight="1" x14ac:dyDescent="0.3">
      <c r="J302" s="47"/>
    </row>
    <row r="303" spans="10:10" ht="15.75" customHeight="1" x14ac:dyDescent="0.3">
      <c r="J303" s="47"/>
    </row>
    <row r="304" spans="10:10" ht="15.75" customHeight="1" x14ac:dyDescent="0.3">
      <c r="J304" s="47"/>
    </row>
    <row r="305" spans="10:10" ht="15.75" customHeight="1" x14ac:dyDescent="0.3">
      <c r="J305" s="47"/>
    </row>
    <row r="306" spans="10:10" ht="15.75" customHeight="1" x14ac:dyDescent="0.3">
      <c r="J306" s="47"/>
    </row>
    <row r="307" spans="10:10" ht="15.75" customHeight="1" x14ac:dyDescent="0.3">
      <c r="J307" s="47"/>
    </row>
    <row r="308" spans="10:10" ht="15.75" customHeight="1" x14ac:dyDescent="0.3">
      <c r="J308" s="47"/>
    </row>
    <row r="309" spans="10:10" ht="15.75" customHeight="1" x14ac:dyDescent="0.3">
      <c r="J309" s="47"/>
    </row>
    <row r="310" spans="10:10" ht="15.75" customHeight="1" x14ac:dyDescent="0.3">
      <c r="J310" s="47"/>
    </row>
    <row r="311" spans="10:10" ht="15.75" customHeight="1" x14ac:dyDescent="0.3">
      <c r="J311" s="47"/>
    </row>
    <row r="312" spans="10:10" ht="15.75" customHeight="1" x14ac:dyDescent="0.3">
      <c r="J312" s="47"/>
    </row>
    <row r="313" spans="10:10" ht="15.75" customHeight="1" x14ac:dyDescent="0.3">
      <c r="J313" s="47"/>
    </row>
    <row r="314" spans="10:10" ht="15.75" customHeight="1" x14ac:dyDescent="0.3">
      <c r="J314" s="47"/>
    </row>
    <row r="315" spans="10:10" ht="15.75" customHeight="1" x14ac:dyDescent="0.3">
      <c r="J315" s="47"/>
    </row>
    <row r="316" spans="10:10" ht="15.75" customHeight="1" x14ac:dyDescent="0.3">
      <c r="J316" s="47"/>
    </row>
    <row r="317" spans="10:10" ht="15.75" customHeight="1" x14ac:dyDescent="0.3">
      <c r="J317" s="47"/>
    </row>
    <row r="318" spans="10:10" ht="15.75" customHeight="1" x14ac:dyDescent="0.3">
      <c r="J318" s="47"/>
    </row>
    <row r="319" spans="10:10" ht="15.75" customHeight="1" x14ac:dyDescent="0.3">
      <c r="J319" s="47"/>
    </row>
    <row r="320" spans="10:10" ht="15.75" customHeight="1" x14ac:dyDescent="0.3">
      <c r="J320" s="47"/>
    </row>
    <row r="321" spans="10:10" ht="15.75" customHeight="1" x14ac:dyDescent="0.3">
      <c r="J321" s="47"/>
    </row>
    <row r="322" spans="10:10" ht="15.75" customHeight="1" x14ac:dyDescent="0.3">
      <c r="J322" s="47"/>
    </row>
    <row r="323" spans="10:10" ht="15.75" customHeight="1" x14ac:dyDescent="0.3">
      <c r="J323" s="47"/>
    </row>
    <row r="324" spans="10:10" ht="15.75" customHeight="1" x14ac:dyDescent="0.3">
      <c r="J324" s="47"/>
    </row>
    <row r="325" spans="10:10" ht="15.75" customHeight="1" x14ac:dyDescent="0.3">
      <c r="J325" s="47"/>
    </row>
    <row r="326" spans="10:10" ht="15.75" customHeight="1" x14ac:dyDescent="0.3">
      <c r="J326" s="47"/>
    </row>
    <row r="327" spans="10:10" ht="15.75" customHeight="1" x14ac:dyDescent="0.3">
      <c r="J327" s="47"/>
    </row>
    <row r="328" spans="10:10" ht="15.75" customHeight="1" x14ac:dyDescent="0.3">
      <c r="J328" s="47"/>
    </row>
    <row r="329" spans="10:10" ht="15.75" customHeight="1" x14ac:dyDescent="0.3">
      <c r="J329" s="47"/>
    </row>
    <row r="330" spans="10:10" ht="15.75" customHeight="1" x14ac:dyDescent="0.3">
      <c r="J330" s="47"/>
    </row>
    <row r="331" spans="10:10" ht="15.75" customHeight="1" x14ac:dyDescent="0.3">
      <c r="J331" s="47"/>
    </row>
    <row r="332" spans="10:10" ht="15.75" customHeight="1" x14ac:dyDescent="0.3">
      <c r="J332" s="47"/>
    </row>
    <row r="333" spans="10:10" ht="15.75" customHeight="1" x14ac:dyDescent="0.3">
      <c r="J333" s="47"/>
    </row>
    <row r="334" spans="10:10" ht="15.75" customHeight="1" x14ac:dyDescent="0.3">
      <c r="J334" s="47"/>
    </row>
    <row r="335" spans="10:10" ht="15.75" customHeight="1" x14ac:dyDescent="0.3">
      <c r="J335" s="47"/>
    </row>
    <row r="336" spans="10:10" ht="15.75" customHeight="1" x14ac:dyDescent="0.3">
      <c r="J336" s="47"/>
    </row>
    <row r="337" spans="10:10" ht="15.75" customHeight="1" x14ac:dyDescent="0.3">
      <c r="J337" s="47"/>
    </row>
    <row r="338" spans="10:10" ht="15.75" customHeight="1" x14ac:dyDescent="0.3">
      <c r="J338" s="47"/>
    </row>
    <row r="339" spans="10:10" ht="15.75" customHeight="1" x14ac:dyDescent="0.3">
      <c r="J339" s="47"/>
    </row>
    <row r="340" spans="10:10" ht="15.75" customHeight="1" x14ac:dyDescent="0.3">
      <c r="J340" s="47"/>
    </row>
    <row r="341" spans="10:10" ht="15.75" customHeight="1" x14ac:dyDescent="0.3">
      <c r="J341" s="47"/>
    </row>
    <row r="342" spans="10:10" ht="15.75" customHeight="1" x14ac:dyDescent="0.3">
      <c r="J342" s="47"/>
    </row>
    <row r="343" spans="10:10" ht="15.75" customHeight="1" x14ac:dyDescent="0.3">
      <c r="J343" s="47"/>
    </row>
    <row r="344" spans="10:10" ht="15.75" customHeight="1" x14ac:dyDescent="0.3">
      <c r="J344" s="47"/>
    </row>
    <row r="345" spans="10:10" ht="15.75" customHeight="1" x14ac:dyDescent="0.3">
      <c r="J345" s="47"/>
    </row>
    <row r="346" spans="10:10" ht="15.75" customHeight="1" x14ac:dyDescent="0.3">
      <c r="J346" s="47"/>
    </row>
    <row r="347" spans="10:10" ht="15.75" customHeight="1" x14ac:dyDescent="0.3">
      <c r="J347" s="47"/>
    </row>
    <row r="348" spans="10:10" ht="15.75" customHeight="1" x14ac:dyDescent="0.3">
      <c r="J348" s="47"/>
    </row>
    <row r="349" spans="10:10" ht="15.75" customHeight="1" x14ac:dyDescent="0.3">
      <c r="J349" s="47"/>
    </row>
    <row r="350" spans="10:10" ht="15.75" customHeight="1" x14ac:dyDescent="0.3">
      <c r="J350" s="47"/>
    </row>
    <row r="351" spans="10:10" ht="15.75" customHeight="1" x14ac:dyDescent="0.3">
      <c r="J351" s="47"/>
    </row>
    <row r="352" spans="10:10" ht="15.75" customHeight="1" x14ac:dyDescent="0.3">
      <c r="J352" s="47"/>
    </row>
    <row r="353" spans="10:10" ht="15.75" customHeight="1" x14ac:dyDescent="0.3">
      <c r="J353" s="47"/>
    </row>
    <row r="354" spans="10:10" ht="15.75" customHeight="1" x14ac:dyDescent="0.3">
      <c r="J354" s="47"/>
    </row>
    <row r="355" spans="10:10" ht="15.75" customHeight="1" x14ac:dyDescent="0.3">
      <c r="J355" s="47"/>
    </row>
    <row r="356" spans="10:10" ht="15.75" customHeight="1" x14ac:dyDescent="0.3">
      <c r="J356" s="47"/>
    </row>
    <row r="357" spans="10:10" ht="15.75" customHeight="1" x14ac:dyDescent="0.3">
      <c r="J357" s="47"/>
    </row>
    <row r="358" spans="10:10" ht="15.75" customHeight="1" x14ac:dyDescent="0.3">
      <c r="J358" s="47"/>
    </row>
    <row r="359" spans="10:10" ht="15.75" customHeight="1" x14ac:dyDescent="0.3">
      <c r="J359" s="47"/>
    </row>
    <row r="360" spans="10:10" ht="15.75" customHeight="1" x14ac:dyDescent="0.3">
      <c r="J360" s="47"/>
    </row>
    <row r="361" spans="10:10" ht="15.75" customHeight="1" x14ac:dyDescent="0.3">
      <c r="J361" s="47"/>
    </row>
    <row r="362" spans="10:10" ht="15.75" customHeight="1" x14ac:dyDescent="0.3">
      <c r="J362" s="47"/>
    </row>
    <row r="363" spans="10:10" ht="15.75" customHeight="1" x14ac:dyDescent="0.3">
      <c r="J363" s="47"/>
    </row>
    <row r="364" spans="10:10" ht="15.75" customHeight="1" x14ac:dyDescent="0.3">
      <c r="J364" s="47"/>
    </row>
    <row r="365" spans="10:10" ht="15.75" customHeight="1" x14ac:dyDescent="0.3">
      <c r="J365" s="47"/>
    </row>
    <row r="366" spans="10:10" ht="15.75" customHeight="1" x14ac:dyDescent="0.3">
      <c r="J366" s="47"/>
    </row>
    <row r="367" spans="10:10" ht="15.75" customHeight="1" x14ac:dyDescent="0.3">
      <c r="J367" s="47"/>
    </row>
    <row r="368" spans="10:10" ht="15.75" customHeight="1" x14ac:dyDescent="0.3">
      <c r="J368" s="47"/>
    </row>
    <row r="369" spans="10:10" ht="15.75" customHeight="1" x14ac:dyDescent="0.3">
      <c r="J369" s="47"/>
    </row>
    <row r="370" spans="10:10" ht="15.75" customHeight="1" x14ac:dyDescent="0.3">
      <c r="J370" s="47"/>
    </row>
    <row r="371" spans="10:10" ht="15.75" customHeight="1" x14ac:dyDescent="0.3">
      <c r="J371" s="47"/>
    </row>
    <row r="372" spans="10:10" ht="15.75" customHeight="1" x14ac:dyDescent="0.3">
      <c r="J372" s="47"/>
    </row>
    <row r="373" spans="10:10" ht="15.75" customHeight="1" x14ac:dyDescent="0.3">
      <c r="J373" s="47"/>
    </row>
    <row r="374" spans="10:10" ht="15.75" customHeight="1" x14ac:dyDescent="0.3">
      <c r="J374" s="47"/>
    </row>
    <row r="375" spans="10:10" ht="15.75" customHeight="1" x14ac:dyDescent="0.3">
      <c r="J375" s="47"/>
    </row>
    <row r="376" spans="10:10" ht="15.75" customHeight="1" x14ac:dyDescent="0.3">
      <c r="J376" s="47"/>
    </row>
    <row r="377" spans="10:10" ht="15.75" customHeight="1" x14ac:dyDescent="0.3">
      <c r="J377" s="47"/>
    </row>
    <row r="378" spans="10:10" ht="15.75" customHeight="1" x14ac:dyDescent="0.3">
      <c r="J378" s="47"/>
    </row>
    <row r="379" spans="10:10" ht="15.75" customHeight="1" x14ac:dyDescent="0.3">
      <c r="J379" s="47"/>
    </row>
    <row r="380" spans="10:10" ht="15.75" customHeight="1" x14ac:dyDescent="0.3">
      <c r="J380" s="47"/>
    </row>
    <row r="381" spans="10:10" ht="15.75" customHeight="1" x14ac:dyDescent="0.3">
      <c r="J381" s="47"/>
    </row>
    <row r="382" spans="10:10" ht="15.75" customHeight="1" x14ac:dyDescent="0.3">
      <c r="J382" s="47"/>
    </row>
    <row r="383" spans="10:10" ht="15.75" customHeight="1" x14ac:dyDescent="0.3">
      <c r="J383" s="47"/>
    </row>
    <row r="384" spans="10:10" ht="15.75" customHeight="1" x14ac:dyDescent="0.3">
      <c r="J384" s="47"/>
    </row>
    <row r="385" spans="10:10" ht="15.75" customHeight="1" x14ac:dyDescent="0.3">
      <c r="J385" s="47"/>
    </row>
    <row r="386" spans="10:10" ht="15.75" customHeight="1" x14ac:dyDescent="0.3">
      <c r="J386" s="47"/>
    </row>
    <row r="387" spans="10:10" ht="15.75" customHeight="1" x14ac:dyDescent="0.3">
      <c r="J387" s="47"/>
    </row>
    <row r="388" spans="10:10" ht="15.75" customHeight="1" x14ac:dyDescent="0.3">
      <c r="J388" s="47"/>
    </row>
    <row r="389" spans="10:10" ht="15.75" customHeight="1" x14ac:dyDescent="0.3">
      <c r="J389" s="47"/>
    </row>
    <row r="390" spans="10:10" ht="15.75" customHeight="1" x14ac:dyDescent="0.3">
      <c r="J390" s="47"/>
    </row>
    <row r="391" spans="10:10" ht="15.75" customHeight="1" x14ac:dyDescent="0.3">
      <c r="J391" s="47"/>
    </row>
    <row r="392" spans="10:10" ht="15.75" customHeight="1" x14ac:dyDescent="0.3">
      <c r="J392" s="47"/>
    </row>
    <row r="393" spans="10:10" ht="15.75" customHeight="1" x14ac:dyDescent="0.3">
      <c r="J393" s="47"/>
    </row>
    <row r="394" spans="10:10" ht="15.75" customHeight="1" x14ac:dyDescent="0.3">
      <c r="J394" s="47"/>
    </row>
    <row r="395" spans="10:10" ht="15.75" customHeight="1" x14ac:dyDescent="0.3">
      <c r="J395" s="47"/>
    </row>
    <row r="396" spans="10:10" ht="15.75" customHeight="1" x14ac:dyDescent="0.3">
      <c r="J396" s="47"/>
    </row>
    <row r="397" spans="10:10" ht="15.75" customHeight="1" x14ac:dyDescent="0.3">
      <c r="J397" s="47"/>
    </row>
    <row r="398" spans="10:10" ht="15.75" customHeight="1" x14ac:dyDescent="0.3">
      <c r="J398" s="47"/>
    </row>
    <row r="399" spans="10:10" ht="15.75" customHeight="1" x14ac:dyDescent="0.3">
      <c r="J399" s="47"/>
    </row>
    <row r="400" spans="10:10" ht="15.75" customHeight="1" x14ac:dyDescent="0.3">
      <c r="J400" s="47"/>
    </row>
    <row r="401" spans="10:10" ht="15.75" customHeight="1" x14ac:dyDescent="0.3">
      <c r="J401" s="47"/>
    </row>
    <row r="402" spans="10:10" ht="15.75" customHeight="1" x14ac:dyDescent="0.3">
      <c r="J402" s="47"/>
    </row>
    <row r="403" spans="10:10" ht="15.75" customHeight="1" x14ac:dyDescent="0.3">
      <c r="J403" s="47"/>
    </row>
    <row r="404" spans="10:10" ht="15.75" customHeight="1" x14ac:dyDescent="0.3">
      <c r="J404" s="47"/>
    </row>
    <row r="405" spans="10:10" ht="15.75" customHeight="1" x14ac:dyDescent="0.3">
      <c r="J405" s="47"/>
    </row>
    <row r="406" spans="10:10" ht="15.75" customHeight="1" x14ac:dyDescent="0.3">
      <c r="J406" s="47"/>
    </row>
    <row r="407" spans="10:10" ht="15.75" customHeight="1" x14ac:dyDescent="0.3">
      <c r="J407" s="47"/>
    </row>
    <row r="408" spans="10:10" ht="15.75" customHeight="1" x14ac:dyDescent="0.3">
      <c r="J408" s="47"/>
    </row>
    <row r="409" spans="10:10" ht="15.75" customHeight="1" x14ac:dyDescent="0.3">
      <c r="J409" s="47"/>
    </row>
    <row r="410" spans="10:10" ht="15.75" customHeight="1" x14ac:dyDescent="0.3">
      <c r="J410" s="47"/>
    </row>
    <row r="411" spans="10:10" ht="15.75" customHeight="1" x14ac:dyDescent="0.3">
      <c r="J411" s="47"/>
    </row>
    <row r="412" spans="10:10" ht="15.75" customHeight="1" x14ac:dyDescent="0.3">
      <c r="J412" s="47"/>
    </row>
    <row r="413" spans="10:10" ht="15.75" customHeight="1" x14ac:dyDescent="0.3">
      <c r="J413" s="47"/>
    </row>
    <row r="414" spans="10:10" ht="15.75" customHeight="1" x14ac:dyDescent="0.3">
      <c r="J414" s="47"/>
    </row>
    <row r="415" spans="10:10" ht="15.75" customHeight="1" x14ac:dyDescent="0.3">
      <c r="J415" s="47"/>
    </row>
    <row r="416" spans="10:10" ht="15.75" customHeight="1" x14ac:dyDescent="0.3">
      <c r="J416" s="47"/>
    </row>
    <row r="417" spans="10:10" ht="15.75" customHeight="1" x14ac:dyDescent="0.3">
      <c r="J417" s="47"/>
    </row>
    <row r="418" spans="10:10" ht="15.75" customHeight="1" x14ac:dyDescent="0.3">
      <c r="J418" s="47"/>
    </row>
    <row r="419" spans="10:10" ht="15.75" customHeight="1" x14ac:dyDescent="0.3">
      <c r="J419" s="47"/>
    </row>
    <row r="420" spans="10:10" ht="15.75" customHeight="1" x14ac:dyDescent="0.3">
      <c r="J420" s="47"/>
    </row>
    <row r="421" spans="10:10" ht="15.75" customHeight="1" x14ac:dyDescent="0.3">
      <c r="J421" s="47"/>
    </row>
    <row r="422" spans="10:10" ht="15.75" customHeight="1" x14ac:dyDescent="0.3">
      <c r="J422" s="47"/>
    </row>
    <row r="423" spans="10:10" ht="15.75" customHeight="1" x14ac:dyDescent="0.3">
      <c r="J423" s="47"/>
    </row>
    <row r="424" spans="10:10" ht="15.75" customHeight="1" x14ac:dyDescent="0.3">
      <c r="J424" s="47"/>
    </row>
    <row r="425" spans="10:10" ht="15.75" customHeight="1" x14ac:dyDescent="0.3">
      <c r="J425" s="47"/>
    </row>
    <row r="426" spans="10:10" ht="15.75" customHeight="1" x14ac:dyDescent="0.3">
      <c r="J426" s="47"/>
    </row>
    <row r="427" spans="10:10" ht="15.75" customHeight="1" x14ac:dyDescent="0.3">
      <c r="J427" s="47"/>
    </row>
    <row r="428" spans="10:10" ht="15.75" customHeight="1" x14ac:dyDescent="0.3">
      <c r="J428" s="47"/>
    </row>
    <row r="429" spans="10:10" ht="15.75" customHeight="1" x14ac:dyDescent="0.3">
      <c r="J429" s="47"/>
    </row>
    <row r="430" spans="10:10" ht="15.75" customHeight="1" x14ac:dyDescent="0.3">
      <c r="J430" s="47"/>
    </row>
    <row r="431" spans="10:10" ht="15.75" customHeight="1" x14ac:dyDescent="0.3">
      <c r="J431" s="47"/>
    </row>
    <row r="432" spans="10:10" ht="15.75" customHeight="1" x14ac:dyDescent="0.3">
      <c r="J432" s="47"/>
    </row>
    <row r="433" spans="10:10" ht="15.75" customHeight="1" x14ac:dyDescent="0.3">
      <c r="J433" s="47"/>
    </row>
    <row r="434" spans="10:10" ht="15.75" customHeight="1" x14ac:dyDescent="0.3">
      <c r="J434" s="47"/>
    </row>
    <row r="435" spans="10:10" ht="15.75" customHeight="1" x14ac:dyDescent="0.3">
      <c r="J435" s="47"/>
    </row>
    <row r="436" spans="10:10" ht="15.75" customHeight="1" x14ac:dyDescent="0.3">
      <c r="J436" s="47"/>
    </row>
    <row r="437" spans="10:10" ht="15.75" customHeight="1" x14ac:dyDescent="0.3">
      <c r="J437" s="47"/>
    </row>
    <row r="438" spans="10:10" ht="15.75" customHeight="1" x14ac:dyDescent="0.3">
      <c r="J438" s="47"/>
    </row>
    <row r="439" spans="10:10" ht="15.75" customHeight="1" x14ac:dyDescent="0.3">
      <c r="J439" s="47"/>
    </row>
    <row r="440" spans="10:10" ht="15.75" customHeight="1" x14ac:dyDescent="0.3">
      <c r="J440" s="47"/>
    </row>
    <row r="441" spans="10:10" ht="15.75" customHeight="1" x14ac:dyDescent="0.3">
      <c r="J441" s="47"/>
    </row>
    <row r="442" spans="10:10" ht="15.75" customHeight="1" x14ac:dyDescent="0.3">
      <c r="J442" s="47"/>
    </row>
    <row r="443" spans="10:10" ht="15.75" customHeight="1" x14ac:dyDescent="0.3">
      <c r="J443" s="47"/>
    </row>
    <row r="444" spans="10:10" ht="15.75" customHeight="1" x14ac:dyDescent="0.3">
      <c r="J444" s="47"/>
    </row>
    <row r="445" spans="10:10" ht="15.75" customHeight="1" x14ac:dyDescent="0.3">
      <c r="J445" s="47"/>
    </row>
    <row r="446" spans="10:10" ht="15.75" customHeight="1" x14ac:dyDescent="0.3">
      <c r="J446" s="47"/>
    </row>
    <row r="447" spans="10:10" ht="15.75" customHeight="1" x14ac:dyDescent="0.3">
      <c r="J447" s="47"/>
    </row>
    <row r="448" spans="10:10" ht="15.75" customHeight="1" x14ac:dyDescent="0.3">
      <c r="J448" s="47"/>
    </row>
    <row r="449" spans="10:10" ht="15.75" customHeight="1" x14ac:dyDescent="0.3">
      <c r="J449" s="47"/>
    </row>
    <row r="450" spans="10:10" ht="15.75" customHeight="1" x14ac:dyDescent="0.3">
      <c r="J450" s="47"/>
    </row>
    <row r="451" spans="10:10" ht="15.75" customHeight="1" x14ac:dyDescent="0.3">
      <c r="J451" s="47"/>
    </row>
    <row r="452" spans="10:10" ht="15.75" customHeight="1" x14ac:dyDescent="0.3">
      <c r="J452" s="47"/>
    </row>
    <row r="453" spans="10:10" ht="15.75" customHeight="1" x14ac:dyDescent="0.3">
      <c r="J453" s="47"/>
    </row>
    <row r="454" spans="10:10" ht="15.75" customHeight="1" x14ac:dyDescent="0.3">
      <c r="J454" s="47"/>
    </row>
    <row r="455" spans="10:10" ht="15.75" customHeight="1" x14ac:dyDescent="0.3">
      <c r="J455" s="47"/>
    </row>
    <row r="456" spans="10:10" ht="15.75" customHeight="1" x14ac:dyDescent="0.3">
      <c r="J456" s="47"/>
    </row>
    <row r="457" spans="10:10" ht="15.75" customHeight="1" x14ac:dyDescent="0.3">
      <c r="J457" s="47"/>
    </row>
    <row r="458" spans="10:10" ht="15.75" customHeight="1" x14ac:dyDescent="0.3">
      <c r="J458" s="47"/>
    </row>
    <row r="459" spans="10:10" ht="15.75" customHeight="1" x14ac:dyDescent="0.3">
      <c r="J459" s="47"/>
    </row>
    <row r="460" spans="10:10" ht="15.75" customHeight="1" x14ac:dyDescent="0.3">
      <c r="J460" s="47"/>
    </row>
    <row r="461" spans="10:10" ht="15.75" customHeight="1" x14ac:dyDescent="0.3">
      <c r="J461" s="47"/>
    </row>
    <row r="462" spans="10:10" ht="15.75" customHeight="1" x14ac:dyDescent="0.3">
      <c r="J462" s="47"/>
    </row>
    <row r="463" spans="10:10" ht="15.75" customHeight="1" x14ac:dyDescent="0.3">
      <c r="J463" s="47"/>
    </row>
    <row r="464" spans="10:10" ht="15.75" customHeight="1" x14ac:dyDescent="0.3">
      <c r="J464" s="47"/>
    </row>
    <row r="465" spans="10:10" ht="15.75" customHeight="1" x14ac:dyDescent="0.3">
      <c r="J465" s="47"/>
    </row>
    <row r="466" spans="10:10" ht="15.75" customHeight="1" x14ac:dyDescent="0.3">
      <c r="J466" s="47"/>
    </row>
    <row r="467" spans="10:10" ht="15.75" customHeight="1" x14ac:dyDescent="0.3">
      <c r="J467" s="47"/>
    </row>
    <row r="468" spans="10:10" ht="15.75" customHeight="1" x14ac:dyDescent="0.3">
      <c r="J468" s="47"/>
    </row>
    <row r="469" spans="10:10" ht="15.75" customHeight="1" x14ac:dyDescent="0.3">
      <c r="J469" s="47"/>
    </row>
    <row r="470" spans="10:10" ht="15.75" customHeight="1" x14ac:dyDescent="0.3">
      <c r="J470" s="47"/>
    </row>
    <row r="471" spans="10:10" ht="15.75" customHeight="1" x14ac:dyDescent="0.3">
      <c r="J471" s="47"/>
    </row>
    <row r="472" spans="10:10" ht="15.75" customHeight="1" x14ac:dyDescent="0.3">
      <c r="J472" s="47"/>
    </row>
    <row r="473" spans="10:10" ht="15.75" customHeight="1" x14ac:dyDescent="0.3">
      <c r="J473" s="47"/>
    </row>
    <row r="474" spans="10:10" ht="15.75" customHeight="1" x14ac:dyDescent="0.3">
      <c r="J474" s="47"/>
    </row>
    <row r="475" spans="10:10" ht="15.75" customHeight="1" x14ac:dyDescent="0.3">
      <c r="J475" s="47"/>
    </row>
    <row r="476" spans="10:10" ht="15.75" customHeight="1" x14ac:dyDescent="0.3">
      <c r="J476" s="47"/>
    </row>
    <row r="477" spans="10:10" ht="15.75" customHeight="1" x14ac:dyDescent="0.3">
      <c r="J477" s="47"/>
    </row>
    <row r="478" spans="10:10" ht="15.75" customHeight="1" x14ac:dyDescent="0.3">
      <c r="J478" s="47"/>
    </row>
    <row r="479" spans="10:10" ht="15.75" customHeight="1" x14ac:dyDescent="0.3">
      <c r="J479" s="47"/>
    </row>
    <row r="480" spans="10:10" ht="15.75" customHeight="1" x14ac:dyDescent="0.3">
      <c r="J480" s="47"/>
    </row>
    <row r="481" spans="10:10" ht="15.75" customHeight="1" x14ac:dyDescent="0.3">
      <c r="J481" s="47"/>
    </row>
    <row r="482" spans="10:10" ht="15.75" customHeight="1" x14ac:dyDescent="0.3">
      <c r="J482" s="47"/>
    </row>
    <row r="483" spans="10:10" ht="15.75" customHeight="1" x14ac:dyDescent="0.3">
      <c r="J483" s="47"/>
    </row>
    <row r="484" spans="10:10" ht="15.75" customHeight="1" x14ac:dyDescent="0.3">
      <c r="J484" s="47"/>
    </row>
    <row r="485" spans="10:10" ht="15.75" customHeight="1" x14ac:dyDescent="0.3">
      <c r="J485" s="47"/>
    </row>
    <row r="486" spans="10:10" ht="15.75" customHeight="1" x14ac:dyDescent="0.3">
      <c r="J486" s="47"/>
    </row>
    <row r="487" spans="10:10" ht="15.75" customHeight="1" x14ac:dyDescent="0.3">
      <c r="J487" s="47"/>
    </row>
    <row r="488" spans="10:10" ht="15.75" customHeight="1" x14ac:dyDescent="0.3">
      <c r="J488" s="47"/>
    </row>
    <row r="489" spans="10:10" ht="15.75" customHeight="1" x14ac:dyDescent="0.3">
      <c r="J489" s="47"/>
    </row>
    <row r="490" spans="10:10" ht="15.75" customHeight="1" x14ac:dyDescent="0.3">
      <c r="J490" s="47"/>
    </row>
    <row r="491" spans="10:10" ht="15.75" customHeight="1" x14ac:dyDescent="0.3">
      <c r="J491" s="47"/>
    </row>
    <row r="492" spans="10:10" ht="15.75" customHeight="1" x14ac:dyDescent="0.3">
      <c r="J492" s="47"/>
    </row>
    <row r="493" spans="10:10" ht="15.75" customHeight="1" x14ac:dyDescent="0.3">
      <c r="J493" s="47"/>
    </row>
    <row r="494" spans="10:10" ht="15.75" customHeight="1" x14ac:dyDescent="0.3">
      <c r="J494" s="47"/>
    </row>
    <row r="495" spans="10:10" ht="15.75" customHeight="1" x14ac:dyDescent="0.3">
      <c r="J495" s="47"/>
    </row>
    <row r="496" spans="10:10" ht="15.75" customHeight="1" x14ac:dyDescent="0.3">
      <c r="J496" s="47"/>
    </row>
    <row r="497" spans="10:10" ht="15.75" customHeight="1" x14ac:dyDescent="0.3">
      <c r="J497" s="47"/>
    </row>
    <row r="498" spans="10:10" ht="15.75" customHeight="1" x14ac:dyDescent="0.3">
      <c r="J498" s="47"/>
    </row>
    <row r="499" spans="10:10" ht="15.75" customHeight="1" x14ac:dyDescent="0.3">
      <c r="J499" s="47"/>
    </row>
    <row r="500" spans="10:10" ht="15.75" customHeight="1" x14ac:dyDescent="0.3">
      <c r="J500" s="47"/>
    </row>
    <row r="501" spans="10:10" ht="15.75" customHeight="1" x14ac:dyDescent="0.3">
      <c r="J501" s="47"/>
    </row>
    <row r="502" spans="10:10" ht="15.75" customHeight="1" x14ac:dyDescent="0.3">
      <c r="J502" s="47"/>
    </row>
    <row r="503" spans="10:10" ht="15.75" customHeight="1" x14ac:dyDescent="0.3">
      <c r="J503" s="47"/>
    </row>
    <row r="504" spans="10:10" ht="15.75" customHeight="1" x14ac:dyDescent="0.3">
      <c r="J504" s="47"/>
    </row>
    <row r="505" spans="10:10" ht="15.75" customHeight="1" x14ac:dyDescent="0.3">
      <c r="J505" s="47"/>
    </row>
    <row r="506" spans="10:10" ht="15.75" customHeight="1" x14ac:dyDescent="0.3">
      <c r="J506" s="47"/>
    </row>
    <row r="507" spans="10:10" ht="15.75" customHeight="1" x14ac:dyDescent="0.3">
      <c r="J507" s="47"/>
    </row>
    <row r="508" spans="10:10" ht="15.75" customHeight="1" x14ac:dyDescent="0.3">
      <c r="J508" s="47"/>
    </row>
    <row r="509" spans="10:10" ht="15.75" customHeight="1" x14ac:dyDescent="0.3">
      <c r="J509" s="47"/>
    </row>
    <row r="510" spans="10:10" ht="15.75" customHeight="1" x14ac:dyDescent="0.3">
      <c r="J510" s="47"/>
    </row>
    <row r="511" spans="10:10" ht="15.75" customHeight="1" x14ac:dyDescent="0.3">
      <c r="J511" s="47"/>
    </row>
    <row r="512" spans="10:10" ht="15.75" customHeight="1" x14ac:dyDescent="0.3">
      <c r="J512" s="47"/>
    </row>
    <row r="513" spans="10:10" ht="15.75" customHeight="1" x14ac:dyDescent="0.3">
      <c r="J513" s="47"/>
    </row>
    <row r="514" spans="10:10" ht="15.75" customHeight="1" x14ac:dyDescent="0.3">
      <c r="J514" s="47"/>
    </row>
    <row r="515" spans="10:10" ht="15.75" customHeight="1" x14ac:dyDescent="0.3">
      <c r="J515" s="47"/>
    </row>
    <row r="516" spans="10:10" ht="15.75" customHeight="1" x14ac:dyDescent="0.3">
      <c r="J516" s="47"/>
    </row>
    <row r="517" spans="10:10" ht="15.75" customHeight="1" x14ac:dyDescent="0.3">
      <c r="J517" s="47"/>
    </row>
    <row r="518" spans="10:10" ht="15.75" customHeight="1" x14ac:dyDescent="0.3">
      <c r="J518" s="47"/>
    </row>
    <row r="519" spans="10:10" ht="15.75" customHeight="1" x14ac:dyDescent="0.3">
      <c r="J519" s="47"/>
    </row>
    <row r="520" spans="10:10" ht="15.75" customHeight="1" x14ac:dyDescent="0.3">
      <c r="J520" s="47"/>
    </row>
    <row r="521" spans="10:10" ht="15.75" customHeight="1" x14ac:dyDescent="0.3">
      <c r="J521" s="47"/>
    </row>
    <row r="522" spans="10:10" ht="15.75" customHeight="1" x14ac:dyDescent="0.3">
      <c r="J522" s="47"/>
    </row>
    <row r="523" spans="10:10" ht="15.75" customHeight="1" x14ac:dyDescent="0.3">
      <c r="J523" s="47"/>
    </row>
    <row r="524" spans="10:10" ht="15.75" customHeight="1" x14ac:dyDescent="0.3">
      <c r="J524" s="47"/>
    </row>
    <row r="525" spans="10:10" ht="15.75" customHeight="1" x14ac:dyDescent="0.3">
      <c r="J525" s="47"/>
    </row>
    <row r="526" spans="10:10" ht="15.75" customHeight="1" x14ac:dyDescent="0.3">
      <c r="J526" s="47"/>
    </row>
    <row r="527" spans="10:10" ht="15.75" customHeight="1" x14ac:dyDescent="0.3">
      <c r="J527" s="47"/>
    </row>
    <row r="528" spans="10:10" ht="15.75" customHeight="1" x14ac:dyDescent="0.3">
      <c r="J528" s="47"/>
    </row>
    <row r="529" spans="10:10" ht="15.75" customHeight="1" x14ac:dyDescent="0.3">
      <c r="J529" s="47"/>
    </row>
    <row r="530" spans="10:10" ht="15.75" customHeight="1" x14ac:dyDescent="0.3">
      <c r="J530" s="47"/>
    </row>
    <row r="531" spans="10:10" ht="15.75" customHeight="1" x14ac:dyDescent="0.3">
      <c r="J531" s="47"/>
    </row>
    <row r="532" spans="10:10" ht="15.75" customHeight="1" x14ac:dyDescent="0.3">
      <c r="J532" s="47"/>
    </row>
    <row r="533" spans="10:10" ht="15.75" customHeight="1" x14ac:dyDescent="0.3">
      <c r="J533" s="47"/>
    </row>
    <row r="534" spans="10:10" ht="15.75" customHeight="1" x14ac:dyDescent="0.3">
      <c r="J534" s="47"/>
    </row>
    <row r="535" spans="10:10" ht="15.75" customHeight="1" x14ac:dyDescent="0.3">
      <c r="J535" s="47"/>
    </row>
    <row r="536" spans="10:10" ht="15.75" customHeight="1" x14ac:dyDescent="0.3">
      <c r="J536" s="47"/>
    </row>
    <row r="537" spans="10:10" ht="15.75" customHeight="1" x14ac:dyDescent="0.3">
      <c r="J537" s="47"/>
    </row>
    <row r="538" spans="10:10" ht="15.75" customHeight="1" x14ac:dyDescent="0.3">
      <c r="J538" s="47"/>
    </row>
    <row r="539" spans="10:10" ht="15.75" customHeight="1" x14ac:dyDescent="0.3">
      <c r="J539" s="47"/>
    </row>
    <row r="540" spans="10:10" ht="15.75" customHeight="1" x14ac:dyDescent="0.3">
      <c r="J540" s="47"/>
    </row>
    <row r="541" spans="10:10" ht="15.75" customHeight="1" x14ac:dyDescent="0.3">
      <c r="J541" s="47"/>
    </row>
    <row r="542" spans="10:10" ht="15.75" customHeight="1" x14ac:dyDescent="0.3">
      <c r="J542" s="47"/>
    </row>
    <row r="543" spans="10:10" ht="15.75" customHeight="1" x14ac:dyDescent="0.3">
      <c r="J543" s="47"/>
    </row>
    <row r="544" spans="10:10" ht="15.75" customHeight="1" x14ac:dyDescent="0.3">
      <c r="J544" s="47"/>
    </row>
    <row r="545" spans="10:10" ht="15.75" customHeight="1" x14ac:dyDescent="0.3">
      <c r="J545" s="47"/>
    </row>
    <row r="546" spans="10:10" ht="15.75" customHeight="1" x14ac:dyDescent="0.3">
      <c r="J546" s="47"/>
    </row>
    <row r="547" spans="10:10" ht="15.75" customHeight="1" x14ac:dyDescent="0.3">
      <c r="J547" s="47"/>
    </row>
    <row r="548" spans="10:10" ht="15.75" customHeight="1" x14ac:dyDescent="0.3">
      <c r="J548" s="47"/>
    </row>
    <row r="549" spans="10:10" ht="15.75" customHeight="1" x14ac:dyDescent="0.3">
      <c r="J549" s="47"/>
    </row>
    <row r="550" spans="10:10" ht="15.75" customHeight="1" x14ac:dyDescent="0.3">
      <c r="J550" s="47"/>
    </row>
    <row r="551" spans="10:10" ht="15.75" customHeight="1" x14ac:dyDescent="0.3">
      <c r="J551" s="47"/>
    </row>
    <row r="552" spans="10:10" ht="15.75" customHeight="1" x14ac:dyDescent="0.3">
      <c r="J552" s="47"/>
    </row>
    <row r="553" spans="10:10" ht="15.75" customHeight="1" x14ac:dyDescent="0.3">
      <c r="J553" s="47"/>
    </row>
    <row r="554" spans="10:10" ht="15.75" customHeight="1" x14ac:dyDescent="0.3">
      <c r="J554" s="47"/>
    </row>
    <row r="555" spans="10:10" ht="15.75" customHeight="1" x14ac:dyDescent="0.3">
      <c r="J555" s="47"/>
    </row>
    <row r="556" spans="10:10" ht="15.75" customHeight="1" x14ac:dyDescent="0.3">
      <c r="J556" s="47"/>
    </row>
    <row r="557" spans="10:10" ht="15.75" customHeight="1" x14ac:dyDescent="0.3">
      <c r="J557" s="47"/>
    </row>
    <row r="558" spans="10:10" ht="15.75" customHeight="1" x14ac:dyDescent="0.3">
      <c r="J558" s="47"/>
    </row>
    <row r="559" spans="10:10" ht="15.75" customHeight="1" x14ac:dyDescent="0.3">
      <c r="J559" s="47"/>
    </row>
    <row r="560" spans="10:10" ht="15.75" customHeight="1" x14ac:dyDescent="0.3">
      <c r="J560" s="47"/>
    </row>
    <row r="561" spans="10:10" ht="15.75" customHeight="1" x14ac:dyDescent="0.3">
      <c r="J561" s="47"/>
    </row>
    <row r="562" spans="10:10" ht="15.75" customHeight="1" x14ac:dyDescent="0.3">
      <c r="J562" s="47"/>
    </row>
    <row r="563" spans="10:10" ht="15.75" customHeight="1" x14ac:dyDescent="0.3">
      <c r="J563" s="47"/>
    </row>
    <row r="564" spans="10:10" ht="15.75" customHeight="1" x14ac:dyDescent="0.3">
      <c r="J564" s="47"/>
    </row>
    <row r="565" spans="10:10" ht="15.75" customHeight="1" x14ac:dyDescent="0.3">
      <c r="J565" s="47"/>
    </row>
    <row r="566" spans="10:10" ht="15.75" customHeight="1" x14ac:dyDescent="0.3">
      <c r="J566" s="47"/>
    </row>
    <row r="567" spans="10:10" ht="15.75" customHeight="1" x14ac:dyDescent="0.3">
      <c r="J567" s="47"/>
    </row>
    <row r="568" spans="10:10" ht="15.75" customHeight="1" x14ac:dyDescent="0.3">
      <c r="J568" s="47"/>
    </row>
    <row r="569" spans="10:10" ht="15.75" customHeight="1" x14ac:dyDescent="0.3">
      <c r="J569" s="47"/>
    </row>
    <row r="570" spans="10:10" ht="15.75" customHeight="1" x14ac:dyDescent="0.3">
      <c r="J570" s="47"/>
    </row>
    <row r="571" spans="10:10" ht="15.75" customHeight="1" x14ac:dyDescent="0.3">
      <c r="J571" s="47"/>
    </row>
    <row r="572" spans="10:10" ht="15.75" customHeight="1" x14ac:dyDescent="0.3">
      <c r="J572" s="47"/>
    </row>
    <row r="573" spans="10:10" ht="15.75" customHeight="1" x14ac:dyDescent="0.3">
      <c r="J573" s="47"/>
    </row>
    <row r="574" spans="10:10" ht="15.75" customHeight="1" x14ac:dyDescent="0.3">
      <c r="J574" s="47"/>
    </row>
    <row r="575" spans="10:10" ht="15.75" customHeight="1" x14ac:dyDescent="0.3">
      <c r="J575" s="47"/>
    </row>
    <row r="576" spans="10:10" ht="15.75" customHeight="1" x14ac:dyDescent="0.3">
      <c r="J576" s="47"/>
    </row>
    <row r="577" spans="10:10" ht="15.75" customHeight="1" x14ac:dyDescent="0.3">
      <c r="J577" s="47"/>
    </row>
    <row r="578" spans="10:10" ht="15.75" customHeight="1" x14ac:dyDescent="0.3">
      <c r="J578" s="47"/>
    </row>
    <row r="579" spans="10:10" ht="15.75" customHeight="1" x14ac:dyDescent="0.3">
      <c r="J579" s="47"/>
    </row>
    <row r="580" spans="10:10" ht="15.75" customHeight="1" x14ac:dyDescent="0.3">
      <c r="J580" s="47"/>
    </row>
    <row r="581" spans="10:10" ht="15.75" customHeight="1" x14ac:dyDescent="0.3">
      <c r="J581" s="47"/>
    </row>
    <row r="582" spans="10:10" ht="15.75" customHeight="1" x14ac:dyDescent="0.3">
      <c r="J582" s="47"/>
    </row>
    <row r="583" spans="10:10" ht="15.75" customHeight="1" x14ac:dyDescent="0.3">
      <c r="J583" s="47"/>
    </row>
    <row r="584" spans="10:10" ht="15.75" customHeight="1" x14ac:dyDescent="0.3">
      <c r="J584" s="47"/>
    </row>
    <row r="585" spans="10:10" ht="15.75" customHeight="1" x14ac:dyDescent="0.3">
      <c r="J585" s="47"/>
    </row>
    <row r="586" spans="10:10" ht="15.75" customHeight="1" x14ac:dyDescent="0.3">
      <c r="J586" s="47"/>
    </row>
    <row r="587" spans="10:10" ht="15.75" customHeight="1" x14ac:dyDescent="0.3">
      <c r="J587" s="47"/>
    </row>
    <row r="588" spans="10:10" ht="15.75" customHeight="1" x14ac:dyDescent="0.3">
      <c r="J588" s="47"/>
    </row>
    <row r="589" spans="10:10" ht="15.75" customHeight="1" x14ac:dyDescent="0.3">
      <c r="J589" s="47"/>
    </row>
    <row r="590" spans="10:10" ht="15.75" customHeight="1" x14ac:dyDescent="0.3">
      <c r="J590" s="47"/>
    </row>
    <row r="591" spans="10:10" ht="15.75" customHeight="1" x14ac:dyDescent="0.3">
      <c r="J591" s="47"/>
    </row>
    <row r="592" spans="10:10" ht="15.75" customHeight="1" x14ac:dyDescent="0.3">
      <c r="J592" s="47"/>
    </row>
    <row r="593" spans="10:10" ht="15.75" customHeight="1" x14ac:dyDescent="0.3">
      <c r="J593" s="47"/>
    </row>
    <row r="594" spans="10:10" ht="15.75" customHeight="1" x14ac:dyDescent="0.3">
      <c r="J594" s="47"/>
    </row>
    <row r="595" spans="10:10" ht="15.75" customHeight="1" x14ac:dyDescent="0.3">
      <c r="J595" s="47"/>
    </row>
    <row r="596" spans="10:10" ht="15.75" customHeight="1" x14ac:dyDescent="0.3">
      <c r="J596" s="47"/>
    </row>
    <row r="597" spans="10:10" ht="15.75" customHeight="1" x14ac:dyDescent="0.3">
      <c r="J597" s="47"/>
    </row>
    <row r="598" spans="10:10" ht="15.75" customHeight="1" x14ac:dyDescent="0.3">
      <c r="J598" s="47"/>
    </row>
    <row r="599" spans="10:10" ht="15.75" customHeight="1" x14ac:dyDescent="0.3">
      <c r="J599" s="47"/>
    </row>
    <row r="600" spans="10:10" ht="15.75" customHeight="1" x14ac:dyDescent="0.3">
      <c r="J600" s="47"/>
    </row>
    <row r="601" spans="10:10" ht="15.75" customHeight="1" x14ac:dyDescent="0.3">
      <c r="J601" s="47"/>
    </row>
    <row r="602" spans="10:10" ht="15.75" customHeight="1" x14ac:dyDescent="0.3">
      <c r="J602" s="47"/>
    </row>
    <row r="603" spans="10:10" ht="15.75" customHeight="1" x14ac:dyDescent="0.3">
      <c r="J603" s="47"/>
    </row>
    <row r="604" spans="10:10" ht="15.75" customHeight="1" x14ac:dyDescent="0.3">
      <c r="J604" s="47"/>
    </row>
    <row r="605" spans="10:10" ht="15.75" customHeight="1" x14ac:dyDescent="0.3">
      <c r="J605" s="47"/>
    </row>
    <row r="606" spans="10:10" ht="15.75" customHeight="1" x14ac:dyDescent="0.3">
      <c r="J606" s="47"/>
    </row>
    <row r="607" spans="10:10" ht="15.75" customHeight="1" x14ac:dyDescent="0.3">
      <c r="J607" s="47"/>
    </row>
    <row r="608" spans="10:10" ht="15.75" customHeight="1" x14ac:dyDescent="0.3">
      <c r="J608" s="47"/>
    </row>
    <row r="609" spans="10:10" ht="15.75" customHeight="1" x14ac:dyDescent="0.3">
      <c r="J609" s="47"/>
    </row>
    <row r="610" spans="10:10" ht="15.75" customHeight="1" x14ac:dyDescent="0.3">
      <c r="J610" s="47"/>
    </row>
    <row r="611" spans="10:10" ht="15.75" customHeight="1" x14ac:dyDescent="0.3">
      <c r="J611" s="47"/>
    </row>
    <row r="612" spans="10:10" ht="15.75" customHeight="1" x14ac:dyDescent="0.3">
      <c r="J612" s="47"/>
    </row>
    <row r="613" spans="10:10" ht="15.75" customHeight="1" x14ac:dyDescent="0.3">
      <c r="J613" s="47"/>
    </row>
    <row r="614" spans="10:10" ht="15.75" customHeight="1" x14ac:dyDescent="0.3">
      <c r="J614" s="47"/>
    </row>
    <row r="615" spans="10:10" ht="15.75" customHeight="1" x14ac:dyDescent="0.3">
      <c r="J615" s="47"/>
    </row>
    <row r="616" spans="10:10" ht="15.75" customHeight="1" x14ac:dyDescent="0.3">
      <c r="J616" s="47"/>
    </row>
    <row r="617" spans="10:10" ht="15.75" customHeight="1" x14ac:dyDescent="0.3">
      <c r="J617" s="47"/>
    </row>
    <row r="618" spans="10:10" ht="15.75" customHeight="1" x14ac:dyDescent="0.3">
      <c r="J618" s="47"/>
    </row>
    <row r="619" spans="10:10" ht="15.75" customHeight="1" x14ac:dyDescent="0.3">
      <c r="J619" s="47"/>
    </row>
    <row r="620" spans="10:10" ht="15.75" customHeight="1" x14ac:dyDescent="0.3">
      <c r="J620" s="47"/>
    </row>
    <row r="621" spans="10:10" ht="15.75" customHeight="1" x14ac:dyDescent="0.3">
      <c r="J621" s="47"/>
    </row>
    <row r="622" spans="10:10" ht="15.75" customHeight="1" x14ac:dyDescent="0.3">
      <c r="J622" s="47"/>
    </row>
    <row r="623" spans="10:10" ht="15.75" customHeight="1" x14ac:dyDescent="0.3">
      <c r="J623" s="47"/>
    </row>
    <row r="624" spans="10:10" ht="15.75" customHeight="1" x14ac:dyDescent="0.3">
      <c r="J624" s="47"/>
    </row>
    <row r="625" spans="10:10" ht="15.75" customHeight="1" x14ac:dyDescent="0.3">
      <c r="J625" s="47"/>
    </row>
    <row r="626" spans="10:10" ht="15.75" customHeight="1" x14ac:dyDescent="0.3">
      <c r="J626" s="47"/>
    </row>
    <row r="627" spans="10:10" ht="15.75" customHeight="1" x14ac:dyDescent="0.3">
      <c r="J627" s="47"/>
    </row>
    <row r="628" spans="10:10" ht="15.75" customHeight="1" x14ac:dyDescent="0.3">
      <c r="J628" s="47"/>
    </row>
    <row r="629" spans="10:10" ht="15.75" customHeight="1" x14ac:dyDescent="0.3">
      <c r="J629" s="47"/>
    </row>
    <row r="630" spans="10:10" ht="15.75" customHeight="1" x14ac:dyDescent="0.3">
      <c r="J630" s="47"/>
    </row>
    <row r="631" spans="10:10" ht="15.75" customHeight="1" x14ac:dyDescent="0.3">
      <c r="J631" s="47"/>
    </row>
    <row r="632" spans="10:10" ht="15.75" customHeight="1" x14ac:dyDescent="0.3">
      <c r="J632" s="47"/>
    </row>
    <row r="633" spans="10:10" ht="15.75" customHeight="1" x14ac:dyDescent="0.3">
      <c r="J633" s="47"/>
    </row>
    <row r="634" spans="10:10" ht="15.75" customHeight="1" x14ac:dyDescent="0.3">
      <c r="J634" s="47"/>
    </row>
    <row r="635" spans="10:10" ht="15.75" customHeight="1" x14ac:dyDescent="0.3">
      <c r="J635" s="47"/>
    </row>
    <row r="636" spans="10:10" ht="15.75" customHeight="1" x14ac:dyDescent="0.3">
      <c r="J636" s="47"/>
    </row>
    <row r="637" spans="10:10" ht="15.75" customHeight="1" x14ac:dyDescent="0.3">
      <c r="J637" s="47"/>
    </row>
    <row r="638" spans="10:10" ht="15.75" customHeight="1" x14ac:dyDescent="0.3">
      <c r="J638" s="47"/>
    </row>
    <row r="639" spans="10:10" ht="15.75" customHeight="1" x14ac:dyDescent="0.3">
      <c r="J639" s="47"/>
    </row>
    <row r="640" spans="10:10" ht="15.75" customHeight="1" x14ac:dyDescent="0.3">
      <c r="J640" s="47"/>
    </row>
    <row r="641" spans="10:10" ht="15.75" customHeight="1" x14ac:dyDescent="0.3">
      <c r="J641" s="47"/>
    </row>
    <row r="642" spans="10:10" ht="15.75" customHeight="1" x14ac:dyDescent="0.3">
      <c r="J642" s="47"/>
    </row>
    <row r="643" spans="10:10" ht="15.75" customHeight="1" x14ac:dyDescent="0.3">
      <c r="J643" s="47"/>
    </row>
    <row r="644" spans="10:10" ht="15.75" customHeight="1" x14ac:dyDescent="0.3">
      <c r="J644" s="47"/>
    </row>
    <row r="645" spans="10:10" ht="15.75" customHeight="1" x14ac:dyDescent="0.3">
      <c r="J645" s="47"/>
    </row>
    <row r="646" spans="10:10" ht="15.75" customHeight="1" x14ac:dyDescent="0.3">
      <c r="J646" s="47"/>
    </row>
    <row r="647" spans="10:10" ht="15.75" customHeight="1" x14ac:dyDescent="0.3">
      <c r="J647" s="47"/>
    </row>
    <row r="648" spans="10:10" ht="15.75" customHeight="1" x14ac:dyDescent="0.3">
      <c r="J648" s="47"/>
    </row>
    <row r="649" spans="10:10" ht="15.75" customHeight="1" x14ac:dyDescent="0.3">
      <c r="J649" s="47"/>
    </row>
    <row r="650" spans="10:10" ht="15.75" customHeight="1" x14ac:dyDescent="0.3">
      <c r="J650" s="47"/>
    </row>
    <row r="651" spans="10:10" ht="15.75" customHeight="1" x14ac:dyDescent="0.3">
      <c r="J651" s="47"/>
    </row>
    <row r="652" spans="10:10" ht="15.75" customHeight="1" x14ac:dyDescent="0.3">
      <c r="J652" s="47"/>
    </row>
    <row r="653" spans="10:10" ht="15.75" customHeight="1" x14ac:dyDescent="0.3">
      <c r="J653" s="47"/>
    </row>
    <row r="654" spans="10:10" ht="15.75" customHeight="1" x14ac:dyDescent="0.3">
      <c r="J654" s="47"/>
    </row>
    <row r="655" spans="10:10" ht="15.75" customHeight="1" x14ac:dyDescent="0.3">
      <c r="J655" s="47"/>
    </row>
    <row r="656" spans="10:10" ht="15.75" customHeight="1" x14ac:dyDescent="0.3">
      <c r="J656" s="47"/>
    </row>
    <row r="657" spans="10:10" ht="15.75" customHeight="1" x14ac:dyDescent="0.3">
      <c r="J657" s="47"/>
    </row>
    <row r="658" spans="10:10" ht="15.75" customHeight="1" x14ac:dyDescent="0.3">
      <c r="J658" s="47"/>
    </row>
    <row r="659" spans="10:10" ht="15.75" customHeight="1" x14ac:dyDescent="0.3">
      <c r="J659" s="47"/>
    </row>
    <row r="660" spans="10:10" ht="15.75" customHeight="1" x14ac:dyDescent="0.3">
      <c r="J660" s="47"/>
    </row>
    <row r="661" spans="10:10" ht="15.75" customHeight="1" x14ac:dyDescent="0.3">
      <c r="J661" s="47"/>
    </row>
    <row r="662" spans="10:10" ht="15.75" customHeight="1" x14ac:dyDescent="0.3">
      <c r="J662" s="47"/>
    </row>
    <row r="663" spans="10:10" ht="15.75" customHeight="1" x14ac:dyDescent="0.3">
      <c r="J663" s="47"/>
    </row>
    <row r="664" spans="10:10" ht="15.75" customHeight="1" x14ac:dyDescent="0.3">
      <c r="J664" s="47"/>
    </row>
    <row r="665" spans="10:10" ht="15.75" customHeight="1" x14ac:dyDescent="0.3">
      <c r="J665" s="47"/>
    </row>
    <row r="666" spans="10:10" ht="15.75" customHeight="1" x14ac:dyDescent="0.3">
      <c r="J666" s="47"/>
    </row>
    <row r="667" spans="10:10" ht="15.75" customHeight="1" x14ac:dyDescent="0.3">
      <c r="J667" s="47"/>
    </row>
    <row r="668" spans="10:10" ht="15.75" customHeight="1" x14ac:dyDescent="0.3">
      <c r="J668" s="47"/>
    </row>
    <row r="669" spans="10:10" ht="15.75" customHeight="1" x14ac:dyDescent="0.3">
      <c r="J669" s="47"/>
    </row>
    <row r="670" spans="10:10" ht="15.75" customHeight="1" x14ac:dyDescent="0.3">
      <c r="J670" s="47"/>
    </row>
    <row r="671" spans="10:10" ht="15.75" customHeight="1" x14ac:dyDescent="0.3">
      <c r="J671" s="47"/>
    </row>
    <row r="672" spans="10:10" ht="15.75" customHeight="1" x14ac:dyDescent="0.3">
      <c r="J672" s="47"/>
    </row>
    <row r="673" spans="10:10" ht="15.75" customHeight="1" x14ac:dyDescent="0.3">
      <c r="J673" s="47"/>
    </row>
    <row r="674" spans="10:10" ht="15.75" customHeight="1" x14ac:dyDescent="0.3">
      <c r="J674" s="47"/>
    </row>
    <row r="675" spans="10:10" ht="15.75" customHeight="1" x14ac:dyDescent="0.3">
      <c r="J675" s="47"/>
    </row>
    <row r="676" spans="10:10" ht="15.75" customHeight="1" x14ac:dyDescent="0.3">
      <c r="J676" s="47"/>
    </row>
    <row r="677" spans="10:10" ht="15.75" customHeight="1" x14ac:dyDescent="0.3">
      <c r="J677" s="47"/>
    </row>
    <row r="678" spans="10:10" ht="15.75" customHeight="1" x14ac:dyDescent="0.3">
      <c r="J678" s="47"/>
    </row>
    <row r="679" spans="10:10" ht="15.75" customHeight="1" x14ac:dyDescent="0.3">
      <c r="J679" s="47"/>
    </row>
    <row r="680" spans="10:10" ht="15.75" customHeight="1" x14ac:dyDescent="0.3">
      <c r="J680" s="47"/>
    </row>
    <row r="681" spans="10:10" ht="15.75" customHeight="1" x14ac:dyDescent="0.3">
      <c r="J681" s="47"/>
    </row>
    <row r="682" spans="10:10" ht="15.75" customHeight="1" x14ac:dyDescent="0.3">
      <c r="J682" s="47"/>
    </row>
    <row r="683" spans="10:10" ht="15.75" customHeight="1" x14ac:dyDescent="0.3">
      <c r="J683" s="47"/>
    </row>
    <row r="684" spans="10:10" ht="15.75" customHeight="1" x14ac:dyDescent="0.3">
      <c r="J684" s="47"/>
    </row>
    <row r="685" spans="10:10" ht="15.75" customHeight="1" x14ac:dyDescent="0.3">
      <c r="J685" s="47"/>
    </row>
    <row r="686" spans="10:10" ht="15.75" customHeight="1" x14ac:dyDescent="0.3">
      <c r="J686" s="47"/>
    </row>
    <row r="687" spans="10:10" ht="15.75" customHeight="1" x14ac:dyDescent="0.3">
      <c r="J687" s="47"/>
    </row>
    <row r="688" spans="10:10" ht="15.75" customHeight="1" x14ac:dyDescent="0.3">
      <c r="J688" s="47"/>
    </row>
    <row r="689" spans="10:10" ht="15.75" customHeight="1" x14ac:dyDescent="0.3">
      <c r="J689" s="47"/>
    </row>
    <row r="690" spans="10:10" ht="15.75" customHeight="1" x14ac:dyDescent="0.3">
      <c r="J690" s="47"/>
    </row>
    <row r="691" spans="10:10" ht="15.75" customHeight="1" x14ac:dyDescent="0.3">
      <c r="J691" s="47"/>
    </row>
    <row r="692" spans="10:10" ht="15.75" customHeight="1" x14ac:dyDescent="0.3">
      <c r="J692" s="47"/>
    </row>
    <row r="693" spans="10:10" ht="15.75" customHeight="1" x14ac:dyDescent="0.3">
      <c r="J693" s="47"/>
    </row>
    <row r="694" spans="10:10" ht="15.75" customHeight="1" x14ac:dyDescent="0.3">
      <c r="J694" s="47"/>
    </row>
    <row r="695" spans="10:10" ht="15.75" customHeight="1" x14ac:dyDescent="0.3">
      <c r="J695" s="47"/>
    </row>
    <row r="696" spans="10:10" ht="15.75" customHeight="1" x14ac:dyDescent="0.3">
      <c r="J696" s="47"/>
    </row>
    <row r="697" spans="10:10" ht="15.75" customHeight="1" x14ac:dyDescent="0.3">
      <c r="J697" s="47"/>
    </row>
    <row r="698" spans="10:10" ht="15.75" customHeight="1" x14ac:dyDescent="0.3">
      <c r="J698" s="47"/>
    </row>
    <row r="699" spans="10:10" ht="15.75" customHeight="1" x14ac:dyDescent="0.3">
      <c r="J699" s="47"/>
    </row>
    <row r="700" spans="10:10" ht="15.75" customHeight="1" x14ac:dyDescent="0.3">
      <c r="J700" s="47"/>
    </row>
    <row r="701" spans="10:10" ht="15.75" customHeight="1" x14ac:dyDescent="0.3">
      <c r="J701" s="47"/>
    </row>
    <row r="702" spans="10:10" ht="15.75" customHeight="1" x14ac:dyDescent="0.3">
      <c r="J702" s="47"/>
    </row>
    <row r="703" spans="10:10" ht="15.75" customHeight="1" x14ac:dyDescent="0.3">
      <c r="J703" s="47"/>
    </row>
    <row r="704" spans="10:10" ht="15.75" customHeight="1" x14ac:dyDescent="0.3">
      <c r="J704" s="47"/>
    </row>
    <row r="705" spans="10:10" ht="15.75" customHeight="1" x14ac:dyDescent="0.3">
      <c r="J705" s="47"/>
    </row>
    <row r="706" spans="10:10" ht="15.75" customHeight="1" x14ac:dyDescent="0.3">
      <c r="J706" s="47"/>
    </row>
    <row r="707" spans="10:10" ht="15.75" customHeight="1" x14ac:dyDescent="0.3">
      <c r="J707" s="47"/>
    </row>
    <row r="708" spans="10:10" ht="15.75" customHeight="1" x14ac:dyDescent="0.3">
      <c r="J708" s="47"/>
    </row>
    <row r="709" spans="10:10" ht="15.75" customHeight="1" x14ac:dyDescent="0.3">
      <c r="J709" s="47"/>
    </row>
    <row r="710" spans="10:10" ht="15.75" customHeight="1" x14ac:dyDescent="0.3">
      <c r="J710" s="47"/>
    </row>
    <row r="711" spans="10:10" ht="15.75" customHeight="1" x14ac:dyDescent="0.3">
      <c r="J711" s="47"/>
    </row>
    <row r="712" spans="10:10" ht="15.75" customHeight="1" x14ac:dyDescent="0.3">
      <c r="J712" s="47"/>
    </row>
    <row r="713" spans="10:10" ht="15.75" customHeight="1" x14ac:dyDescent="0.3">
      <c r="J713" s="47"/>
    </row>
    <row r="714" spans="10:10" ht="15.75" customHeight="1" x14ac:dyDescent="0.3">
      <c r="J714" s="47"/>
    </row>
    <row r="715" spans="10:10" ht="15.75" customHeight="1" x14ac:dyDescent="0.3">
      <c r="J715" s="47"/>
    </row>
    <row r="716" spans="10:10" ht="15.75" customHeight="1" x14ac:dyDescent="0.3">
      <c r="J716" s="47"/>
    </row>
    <row r="717" spans="10:10" ht="15.75" customHeight="1" x14ac:dyDescent="0.3">
      <c r="J717" s="47"/>
    </row>
    <row r="718" spans="10:10" ht="15.75" customHeight="1" x14ac:dyDescent="0.3">
      <c r="J718" s="47"/>
    </row>
    <row r="719" spans="10:10" ht="15.75" customHeight="1" x14ac:dyDescent="0.3">
      <c r="J719" s="47"/>
    </row>
    <row r="720" spans="10:10" ht="15.75" customHeight="1" x14ac:dyDescent="0.3">
      <c r="J720" s="47"/>
    </row>
    <row r="721" spans="10:10" ht="15.75" customHeight="1" x14ac:dyDescent="0.3">
      <c r="J721" s="47"/>
    </row>
    <row r="722" spans="10:10" ht="15.75" customHeight="1" x14ac:dyDescent="0.3">
      <c r="J722" s="47"/>
    </row>
    <row r="723" spans="10:10" ht="15.75" customHeight="1" x14ac:dyDescent="0.3">
      <c r="J723" s="47"/>
    </row>
    <row r="724" spans="10:10" ht="15.75" customHeight="1" x14ac:dyDescent="0.3">
      <c r="J724" s="47"/>
    </row>
    <row r="725" spans="10:10" ht="15.75" customHeight="1" x14ac:dyDescent="0.3">
      <c r="J725" s="47"/>
    </row>
    <row r="726" spans="10:10" ht="15.75" customHeight="1" x14ac:dyDescent="0.3">
      <c r="J726" s="47"/>
    </row>
    <row r="727" spans="10:10" ht="15.75" customHeight="1" x14ac:dyDescent="0.3">
      <c r="J727" s="47"/>
    </row>
    <row r="728" spans="10:10" ht="15.75" customHeight="1" x14ac:dyDescent="0.3">
      <c r="J728" s="47"/>
    </row>
    <row r="729" spans="10:10" ht="15.75" customHeight="1" x14ac:dyDescent="0.3">
      <c r="J729" s="47"/>
    </row>
    <row r="730" spans="10:10" ht="15.75" customHeight="1" x14ac:dyDescent="0.3">
      <c r="J730" s="47"/>
    </row>
    <row r="731" spans="10:10" ht="15.75" customHeight="1" x14ac:dyDescent="0.3">
      <c r="J731" s="47"/>
    </row>
    <row r="732" spans="10:10" ht="15.75" customHeight="1" x14ac:dyDescent="0.3">
      <c r="J732" s="47"/>
    </row>
    <row r="733" spans="10:10" ht="15.75" customHeight="1" x14ac:dyDescent="0.3">
      <c r="J733" s="47"/>
    </row>
    <row r="734" spans="10:10" ht="15.75" customHeight="1" x14ac:dyDescent="0.3">
      <c r="J734" s="47"/>
    </row>
    <row r="735" spans="10:10" ht="15.75" customHeight="1" x14ac:dyDescent="0.3">
      <c r="J735" s="47"/>
    </row>
    <row r="736" spans="10:10" ht="15.75" customHeight="1" x14ac:dyDescent="0.3">
      <c r="J736" s="47"/>
    </row>
    <row r="737" spans="10:10" ht="15.75" customHeight="1" x14ac:dyDescent="0.3">
      <c r="J737" s="47"/>
    </row>
    <row r="738" spans="10:10" ht="15.75" customHeight="1" x14ac:dyDescent="0.3">
      <c r="J738" s="47"/>
    </row>
    <row r="739" spans="10:10" ht="15.75" customHeight="1" x14ac:dyDescent="0.3">
      <c r="J739" s="47"/>
    </row>
    <row r="740" spans="10:10" ht="15.75" customHeight="1" x14ac:dyDescent="0.3">
      <c r="J740" s="47"/>
    </row>
    <row r="741" spans="10:10" ht="15.75" customHeight="1" x14ac:dyDescent="0.3">
      <c r="J741" s="47"/>
    </row>
    <row r="742" spans="10:10" ht="15.75" customHeight="1" x14ac:dyDescent="0.3">
      <c r="J742" s="47"/>
    </row>
    <row r="743" spans="10:10" ht="15.75" customHeight="1" x14ac:dyDescent="0.3">
      <c r="J743" s="47"/>
    </row>
    <row r="744" spans="10:10" ht="15.75" customHeight="1" x14ac:dyDescent="0.3">
      <c r="J744" s="47"/>
    </row>
    <row r="745" spans="10:10" ht="15.75" customHeight="1" x14ac:dyDescent="0.3">
      <c r="J745" s="47"/>
    </row>
    <row r="746" spans="10:10" ht="15.75" customHeight="1" x14ac:dyDescent="0.3">
      <c r="J746" s="47"/>
    </row>
    <row r="747" spans="10:10" ht="15.75" customHeight="1" x14ac:dyDescent="0.3">
      <c r="J747" s="47"/>
    </row>
    <row r="748" spans="10:10" ht="15.75" customHeight="1" x14ac:dyDescent="0.3">
      <c r="J748" s="47"/>
    </row>
    <row r="749" spans="10:10" ht="15.75" customHeight="1" x14ac:dyDescent="0.3">
      <c r="J749" s="47"/>
    </row>
    <row r="750" spans="10:10" ht="15.75" customHeight="1" x14ac:dyDescent="0.3">
      <c r="J750" s="47"/>
    </row>
    <row r="751" spans="10:10" ht="15.75" customHeight="1" x14ac:dyDescent="0.3">
      <c r="J751" s="47"/>
    </row>
    <row r="752" spans="10:10" ht="15.75" customHeight="1" x14ac:dyDescent="0.3">
      <c r="J752" s="47"/>
    </row>
    <row r="753" spans="10:10" ht="15.75" customHeight="1" x14ac:dyDescent="0.3">
      <c r="J753" s="47"/>
    </row>
    <row r="754" spans="10:10" ht="15.75" customHeight="1" x14ac:dyDescent="0.3">
      <c r="J754" s="47"/>
    </row>
    <row r="755" spans="10:10" ht="15.75" customHeight="1" x14ac:dyDescent="0.3">
      <c r="J755" s="47"/>
    </row>
    <row r="756" spans="10:10" ht="15.75" customHeight="1" x14ac:dyDescent="0.3">
      <c r="J756" s="47"/>
    </row>
    <row r="757" spans="10:10" ht="15.75" customHeight="1" x14ac:dyDescent="0.3">
      <c r="J757" s="47"/>
    </row>
    <row r="758" spans="10:10" ht="15.75" customHeight="1" x14ac:dyDescent="0.3">
      <c r="J758" s="47"/>
    </row>
    <row r="759" spans="10:10" ht="15.75" customHeight="1" x14ac:dyDescent="0.3">
      <c r="J759" s="47"/>
    </row>
    <row r="760" spans="10:10" ht="15.75" customHeight="1" x14ac:dyDescent="0.3">
      <c r="J760" s="47"/>
    </row>
    <row r="761" spans="10:10" ht="15.75" customHeight="1" x14ac:dyDescent="0.3">
      <c r="J761" s="47"/>
    </row>
    <row r="762" spans="10:10" ht="15.75" customHeight="1" x14ac:dyDescent="0.3">
      <c r="J762" s="47"/>
    </row>
    <row r="763" spans="10:10" ht="15.75" customHeight="1" x14ac:dyDescent="0.3">
      <c r="J763" s="47"/>
    </row>
    <row r="764" spans="10:10" ht="15.75" customHeight="1" x14ac:dyDescent="0.3">
      <c r="J764" s="47"/>
    </row>
    <row r="765" spans="10:10" ht="15.75" customHeight="1" x14ac:dyDescent="0.3">
      <c r="J765" s="47"/>
    </row>
    <row r="766" spans="10:10" ht="15.75" customHeight="1" x14ac:dyDescent="0.3">
      <c r="J766" s="47"/>
    </row>
    <row r="767" spans="10:10" ht="15.75" customHeight="1" x14ac:dyDescent="0.3">
      <c r="J767" s="47"/>
    </row>
    <row r="768" spans="10:10" ht="15.75" customHeight="1" x14ac:dyDescent="0.3">
      <c r="J768" s="47"/>
    </row>
    <row r="769" spans="10:10" ht="15.75" customHeight="1" x14ac:dyDescent="0.3">
      <c r="J769" s="47"/>
    </row>
    <row r="770" spans="10:10" ht="15.75" customHeight="1" x14ac:dyDescent="0.3">
      <c r="J770" s="47"/>
    </row>
    <row r="771" spans="10:10" ht="15.75" customHeight="1" x14ac:dyDescent="0.3">
      <c r="J771" s="47"/>
    </row>
    <row r="772" spans="10:10" ht="15.75" customHeight="1" x14ac:dyDescent="0.3">
      <c r="J772" s="47"/>
    </row>
    <row r="773" spans="10:10" ht="15.75" customHeight="1" x14ac:dyDescent="0.3">
      <c r="J773" s="47"/>
    </row>
    <row r="774" spans="10:10" ht="15.75" customHeight="1" x14ac:dyDescent="0.3">
      <c r="J774" s="47"/>
    </row>
    <row r="775" spans="10:10" ht="15.75" customHeight="1" x14ac:dyDescent="0.3">
      <c r="J775" s="47"/>
    </row>
    <row r="776" spans="10:10" ht="15.75" customHeight="1" x14ac:dyDescent="0.3">
      <c r="J776" s="47"/>
    </row>
    <row r="777" spans="10:10" ht="15.75" customHeight="1" x14ac:dyDescent="0.3">
      <c r="J777" s="47"/>
    </row>
    <row r="778" spans="10:10" ht="15.75" customHeight="1" x14ac:dyDescent="0.3">
      <c r="J778" s="47"/>
    </row>
    <row r="779" spans="10:10" ht="15.75" customHeight="1" x14ac:dyDescent="0.3">
      <c r="J779" s="47"/>
    </row>
    <row r="780" spans="10:10" ht="15.75" customHeight="1" x14ac:dyDescent="0.3">
      <c r="J780" s="47"/>
    </row>
    <row r="781" spans="10:10" ht="15.75" customHeight="1" x14ac:dyDescent="0.3">
      <c r="J781" s="47"/>
    </row>
    <row r="782" spans="10:10" ht="15.75" customHeight="1" x14ac:dyDescent="0.3">
      <c r="J782" s="47"/>
    </row>
    <row r="783" spans="10:10" ht="15.75" customHeight="1" x14ac:dyDescent="0.3">
      <c r="J783" s="47"/>
    </row>
    <row r="784" spans="10:10" ht="15.75" customHeight="1" x14ac:dyDescent="0.3">
      <c r="J784" s="47"/>
    </row>
    <row r="785" spans="10:10" ht="15.75" customHeight="1" x14ac:dyDescent="0.3">
      <c r="J785" s="47"/>
    </row>
    <row r="786" spans="10:10" ht="15.75" customHeight="1" x14ac:dyDescent="0.3">
      <c r="J786" s="47"/>
    </row>
    <row r="787" spans="10:10" ht="15.75" customHeight="1" x14ac:dyDescent="0.3">
      <c r="J787" s="47"/>
    </row>
    <row r="788" spans="10:10" ht="15.75" customHeight="1" x14ac:dyDescent="0.3">
      <c r="J788" s="47"/>
    </row>
    <row r="789" spans="10:10" ht="15.75" customHeight="1" x14ac:dyDescent="0.3">
      <c r="J789" s="47"/>
    </row>
    <row r="790" spans="10:10" ht="15.75" customHeight="1" x14ac:dyDescent="0.3">
      <c r="J790" s="47"/>
    </row>
    <row r="791" spans="10:10" ht="15.75" customHeight="1" x14ac:dyDescent="0.3">
      <c r="J791" s="47"/>
    </row>
    <row r="792" spans="10:10" ht="15.75" customHeight="1" x14ac:dyDescent="0.3">
      <c r="J792" s="47"/>
    </row>
    <row r="793" spans="10:10" ht="15.75" customHeight="1" x14ac:dyDescent="0.3">
      <c r="J793" s="47"/>
    </row>
    <row r="794" spans="10:10" ht="15.75" customHeight="1" x14ac:dyDescent="0.3">
      <c r="J794" s="47"/>
    </row>
    <row r="795" spans="10:10" ht="15.75" customHeight="1" x14ac:dyDescent="0.3">
      <c r="J795" s="47"/>
    </row>
    <row r="796" spans="10:10" ht="15.75" customHeight="1" x14ac:dyDescent="0.3">
      <c r="J796" s="47"/>
    </row>
    <row r="797" spans="10:10" ht="15.75" customHeight="1" x14ac:dyDescent="0.3">
      <c r="J797" s="47"/>
    </row>
    <row r="798" spans="10:10" ht="15.75" customHeight="1" x14ac:dyDescent="0.3">
      <c r="J798" s="47"/>
    </row>
    <row r="799" spans="10:10" ht="15.75" customHeight="1" x14ac:dyDescent="0.3">
      <c r="J799" s="47"/>
    </row>
    <row r="800" spans="10:10" ht="15.75" customHeight="1" x14ac:dyDescent="0.3">
      <c r="J800" s="47"/>
    </row>
    <row r="801" spans="10:10" ht="15.75" customHeight="1" x14ac:dyDescent="0.3">
      <c r="J801" s="47"/>
    </row>
    <row r="802" spans="10:10" ht="15.75" customHeight="1" x14ac:dyDescent="0.3">
      <c r="J802" s="47"/>
    </row>
    <row r="803" spans="10:10" ht="15.75" customHeight="1" x14ac:dyDescent="0.3">
      <c r="J803" s="47"/>
    </row>
    <row r="804" spans="10:10" ht="15.75" customHeight="1" x14ac:dyDescent="0.3">
      <c r="J804" s="47"/>
    </row>
    <row r="805" spans="10:10" ht="15.75" customHeight="1" x14ac:dyDescent="0.3">
      <c r="J805" s="47"/>
    </row>
    <row r="806" spans="10:10" ht="15.75" customHeight="1" x14ac:dyDescent="0.3">
      <c r="J806" s="47"/>
    </row>
    <row r="807" spans="10:10" ht="15.75" customHeight="1" x14ac:dyDescent="0.3">
      <c r="J807" s="47"/>
    </row>
    <row r="808" spans="10:10" ht="15.75" customHeight="1" x14ac:dyDescent="0.3">
      <c r="J808" s="47"/>
    </row>
    <row r="809" spans="10:10" ht="15.75" customHeight="1" x14ac:dyDescent="0.3">
      <c r="J809" s="47"/>
    </row>
    <row r="810" spans="10:10" ht="15.75" customHeight="1" x14ac:dyDescent="0.3">
      <c r="J810" s="47"/>
    </row>
    <row r="811" spans="10:10" ht="15.75" customHeight="1" x14ac:dyDescent="0.3">
      <c r="J811" s="47"/>
    </row>
    <row r="812" spans="10:10" ht="15.75" customHeight="1" x14ac:dyDescent="0.3">
      <c r="J812" s="47"/>
    </row>
    <row r="813" spans="10:10" ht="15.75" customHeight="1" x14ac:dyDescent="0.3">
      <c r="J813" s="47"/>
    </row>
    <row r="814" spans="10:10" ht="15.75" customHeight="1" x14ac:dyDescent="0.3">
      <c r="J814" s="47"/>
    </row>
    <row r="815" spans="10:10" ht="15.75" customHeight="1" x14ac:dyDescent="0.3">
      <c r="J815" s="47"/>
    </row>
    <row r="816" spans="10:10" ht="15.75" customHeight="1" x14ac:dyDescent="0.3">
      <c r="J816" s="47"/>
    </row>
    <row r="817" spans="10:10" ht="15.75" customHeight="1" x14ac:dyDescent="0.3">
      <c r="J817" s="47"/>
    </row>
    <row r="818" spans="10:10" ht="15.75" customHeight="1" x14ac:dyDescent="0.3">
      <c r="J818" s="47"/>
    </row>
    <row r="819" spans="10:10" ht="15.75" customHeight="1" x14ac:dyDescent="0.3">
      <c r="J819" s="47"/>
    </row>
    <row r="820" spans="10:10" ht="15.75" customHeight="1" x14ac:dyDescent="0.3">
      <c r="J820" s="47"/>
    </row>
    <row r="821" spans="10:10" ht="15.75" customHeight="1" x14ac:dyDescent="0.3">
      <c r="J821" s="47"/>
    </row>
    <row r="822" spans="10:10" ht="15.75" customHeight="1" x14ac:dyDescent="0.3">
      <c r="J822" s="47"/>
    </row>
    <row r="823" spans="10:10" ht="15.75" customHeight="1" x14ac:dyDescent="0.3">
      <c r="J823" s="47"/>
    </row>
    <row r="824" spans="10:10" ht="15.75" customHeight="1" x14ac:dyDescent="0.3">
      <c r="J824" s="47"/>
    </row>
    <row r="825" spans="10:10" ht="15.75" customHeight="1" x14ac:dyDescent="0.3">
      <c r="J825" s="47"/>
    </row>
    <row r="826" spans="10:10" ht="15.75" customHeight="1" x14ac:dyDescent="0.3">
      <c r="J826" s="47"/>
    </row>
    <row r="827" spans="10:10" ht="15.75" customHeight="1" x14ac:dyDescent="0.3">
      <c r="J827" s="47"/>
    </row>
    <row r="828" spans="10:10" ht="15.75" customHeight="1" x14ac:dyDescent="0.3">
      <c r="J828" s="47"/>
    </row>
    <row r="829" spans="10:10" ht="15.75" customHeight="1" x14ac:dyDescent="0.3">
      <c r="J829" s="47"/>
    </row>
    <row r="830" spans="10:10" ht="15.75" customHeight="1" x14ac:dyDescent="0.3">
      <c r="J830" s="47"/>
    </row>
    <row r="831" spans="10:10" ht="15.75" customHeight="1" x14ac:dyDescent="0.3">
      <c r="J831" s="47"/>
    </row>
    <row r="832" spans="10:10" ht="15.75" customHeight="1" x14ac:dyDescent="0.3">
      <c r="J832" s="47"/>
    </row>
    <row r="833" spans="10:10" ht="15.75" customHeight="1" x14ac:dyDescent="0.3">
      <c r="J833" s="47"/>
    </row>
    <row r="834" spans="10:10" ht="15.75" customHeight="1" x14ac:dyDescent="0.3">
      <c r="J834" s="47"/>
    </row>
    <row r="835" spans="10:10" ht="15.75" customHeight="1" x14ac:dyDescent="0.3">
      <c r="J835" s="47"/>
    </row>
    <row r="836" spans="10:10" ht="15.75" customHeight="1" x14ac:dyDescent="0.3">
      <c r="J836" s="47"/>
    </row>
    <row r="837" spans="10:10" ht="15.75" customHeight="1" x14ac:dyDescent="0.3">
      <c r="J837" s="47"/>
    </row>
    <row r="838" spans="10:10" ht="15.75" customHeight="1" x14ac:dyDescent="0.3">
      <c r="J838" s="47"/>
    </row>
    <row r="839" spans="10:10" ht="15.75" customHeight="1" x14ac:dyDescent="0.3">
      <c r="J839" s="47"/>
    </row>
    <row r="840" spans="10:10" ht="15.75" customHeight="1" x14ac:dyDescent="0.3">
      <c r="J840" s="47"/>
    </row>
    <row r="841" spans="10:10" ht="15.75" customHeight="1" x14ac:dyDescent="0.3">
      <c r="J841" s="47"/>
    </row>
    <row r="842" spans="10:10" ht="15.75" customHeight="1" x14ac:dyDescent="0.3">
      <c r="J842" s="47"/>
    </row>
    <row r="843" spans="10:10" ht="15.75" customHeight="1" x14ac:dyDescent="0.3">
      <c r="J843" s="47"/>
    </row>
    <row r="844" spans="10:10" ht="15.75" customHeight="1" x14ac:dyDescent="0.3">
      <c r="J844" s="47"/>
    </row>
    <row r="845" spans="10:10" ht="15.75" customHeight="1" x14ac:dyDescent="0.3">
      <c r="J845" s="47"/>
    </row>
    <row r="846" spans="10:10" ht="15.75" customHeight="1" x14ac:dyDescent="0.3">
      <c r="J846" s="47"/>
    </row>
    <row r="847" spans="10:10" ht="15.75" customHeight="1" x14ac:dyDescent="0.3">
      <c r="J847" s="47"/>
    </row>
    <row r="848" spans="10:10" ht="15.75" customHeight="1" x14ac:dyDescent="0.3">
      <c r="J848" s="47"/>
    </row>
    <row r="849" spans="10:10" ht="15.75" customHeight="1" x14ac:dyDescent="0.3">
      <c r="J849" s="47"/>
    </row>
    <row r="850" spans="10:10" ht="15.75" customHeight="1" x14ac:dyDescent="0.3">
      <c r="J850" s="47"/>
    </row>
    <row r="851" spans="10:10" ht="15.75" customHeight="1" x14ac:dyDescent="0.3">
      <c r="J851" s="47"/>
    </row>
    <row r="852" spans="10:10" ht="15.75" customHeight="1" x14ac:dyDescent="0.3">
      <c r="J852" s="47"/>
    </row>
    <row r="853" spans="10:10" ht="15.75" customHeight="1" x14ac:dyDescent="0.3">
      <c r="J853" s="47"/>
    </row>
    <row r="854" spans="10:10" ht="15.75" customHeight="1" x14ac:dyDescent="0.3">
      <c r="J854" s="47"/>
    </row>
    <row r="855" spans="10:10" ht="15.75" customHeight="1" x14ac:dyDescent="0.3">
      <c r="J855" s="47"/>
    </row>
    <row r="856" spans="10:10" ht="15.75" customHeight="1" x14ac:dyDescent="0.3">
      <c r="J856" s="47"/>
    </row>
    <row r="857" spans="10:10" ht="15.75" customHeight="1" x14ac:dyDescent="0.3">
      <c r="J857" s="47"/>
    </row>
    <row r="858" spans="10:10" ht="15.75" customHeight="1" x14ac:dyDescent="0.3">
      <c r="J858" s="47"/>
    </row>
    <row r="859" spans="10:10" ht="15.75" customHeight="1" x14ac:dyDescent="0.3">
      <c r="J859" s="47"/>
    </row>
    <row r="860" spans="10:10" ht="15.75" customHeight="1" x14ac:dyDescent="0.3">
      <c r="J860" s="47"/>
    </row>
    <row r="861" spans="10:10" ht="15.75" customHeight="1" x14ac:dyDescent="0.3">
      <c r="J861" s="47"/>
    </row>
    <row r="862" spans="10:10" ht="15.75" customHeight="1" x14ac:dyDescent="0.3">
      <c r="J862" s="47"/>
    </row>
    <row r="863" spans="10:10" ht="15.75" customHeight="1" x14ac:dyDescent="0.3">
      <c r="J863" s="47"/>
    </row>
    <row r="864" spans="10:10" ht="15.75" customHeight="1" x14ac:dyDescent="0.3">
      <c r="J864" s="47"/>
    </row>
    <row r="865" spans="10:10" ht="15.75" customHeight="1" x14ac:dyDescent="0.3">
      <c r="J865" s="47"/>
    </row>
    <row r="866" spans="10:10" ht="15.75" customHeight="1" x14ac:dyDescent="0.3">
      <c r="J866" s="47"/>
    </row>
    <row r="867" spans="10:10" ht="15.75" customHeight="1" x14ac:dyDescent="0.3">
      <c r="J867" s="47"/>
    </row>
    <row r="868" spans="10:10" ht="15.75" customHeight="1" x14ac:dyDescent="0.3">
      <c r="J868" s="47"/>
    </row>
    <row r="869" spans="10:10" ht="15.75" customHeight="1" x14ac:dyDescent="0.3">
      <c r="J869" s="47"/>
    </row>
    <row r="870" spans="10:10" ht="15.75" customHeight="1" x14ac:dyDescent="0.3">
      <c r="J870" s="47"/>
    </row>
    <row r="871" spans="10:10" ht="15.75" customHeight="1" x14ac:dyDescent="0.3">
      <c r="J871" s="47"/>
    </row>
    <row r="872" spans="10:10" ht="15.75" customHeight="1" x14ac:dyDescent="0.3">
      <c r="J872" s="47"/>
    </row>
    <row r="873" spans="10:10" ht="15.75" customHeight="1" x14ac:dyDescent="0.3">
      <c r="J873" s="47"/>
    </row>
    <row r="874" spans="10:10" ht="15.75" customHeight="1" x14ac:dyDescent="0.3">
      <c r="J874" s="47"/>
    </row>
    <row r="875" spans="10:10" ht="15.75" customHeight="1" x14ac:dyDescent="0.3">
      <c r="J875" s="47"/>
    </row>
    <row r="876" spans="10:10" ht="15.75" customHeight="1" x14ac:dyDescent="0.3">
      <c r="J876" s="47"/>
    </row>
    <row r="877" spans="10:10" ht="15.75" customHeight="1" x14ac:dyDescent="0.3">
      <c r="J877" s="47"/>
    </row>
    <row r="878" spans="10:10" ht="15.75" customHeight="1" x14ac:dyDescent="0.3">
      <c r="J878" s="47"/>
    </row>
    <row r="879" spans="10:10" ht="15.75" customHeight="1" x14ac:dyDescent="0.3">
      <c r="J879" s="47"/>
    </row>
    <row r="880" spans="10:10" ht="15.75" customHeight="1" x14ac:dyDescent="0.3">
      <c r="J880" s="47"/>
    </row>
    <row r="881" spans="10:10" ht="15.75" customHeight="1" x14ac:dyDescent="0.3">
      <c r="J881" s="47"/>
    </row>
    <row r="882" spans="10:10" ht="15.75" customHeight="1" x14ac:dyDescent="0.3">
      <c r="J882" s="47"/>
    </row>
    <row r="883" spans="10:10" ht="15.75" customHeight="1" x14ac:dyDescent="0.3">
      <c r="J883" s="47"/>
    </row>
    <row r="884" spans="10:10" ht="15.75" customHeight="1" x14ac:dyDescent="0.3">
      <c r="J884" s="47"/>
    </row>
    <row r="885" spans="10:10" ht="15.75" customHeight="1" x14ac:dyDescent="0.3">
      <c r="J885" s="47"/>
    </row>
    <row r="886" spans="10:10" ht="15.75" customHeight="1" x14ac:dyDescent="0.3">
      <c r="J886" s="47"/>
    </row>
    <row r="887" spans="10:10" ht="15.75" customHeight="1" x14ac:dyDescent="0.3">
      <c r="J887" s="47"/>
    </row>
    <row r="888" spans="10:10" ht="15.75" customHeight="1" x14ac:dyDescent="0.3">
      <c r="J888" s="47"/>
    </row>
    <row r="889" spans="10:10" ht="15.75" customHeight="1" x14ac:dyDescent="0.3">
      <c r="J889" s="47"/>
    </row>
    <row r="890" spans="10:10" ht="15.75" customHeight="1" x14ac:dyDescent="0.3">
      <c r="J890" s="47"/>
    </row>
    <row r="891" spans="10:10" ht="15.75" customHeight="1" x14ac:dyDescent="0.3">
      <c r="J891" s="47"/>
    </row>
    <row r="892" spans="10:10" ht="15.75" customHeight="1" x14ac:dyDescent="0.3">
      <c r="J892" s="47"/>
    </row>
    <row r="893" spans="10:10" ht="15.75" customHeight="1" x14ac:dyDescent="0.3">
      <c r="J893" s="47"/>
    </row>
    <row r="894" spans="10:10" ht="15.75" customHeight="1" x14ac:dyDescent="0.3">
      <c r="J894" s="47"/>
    </row>
    <row r="895" spans="10:10" ht="15.75" customHeight="1" x14ac:dyDescent="0.3">
      <c r="J895" s="47"/>
    </row>
    <row r="896" spans="10:10" ht="15.75" customHeight="1" x14ac:dyDescent="0.3">
      <c r="J896" s="47"/>
    </row>
    <row r="897" spans="10:10" ht="15.75" customHeight="1" x14ac:dyDescent="0.3">
      <c r="J897" s="47"/>
    </row>
    <row r="898" spans="10:10" ht="15.75" customHeight="1" x14ac:dyDescent="0.3">
      <c r="J898" s="47"/>
    </row>
    <row r="899" spans="10:10" ht="15.75" customHeight="1" x14ac:dyDescent="0.3">
      <c r="J899" s="47"/>
    </row>
    <row r="900" spans="10:10" ht="15.75" customHeight="1" x14ac:dyDescent="0.3">
      <c r="J900" s="47"/>
    </row>
    <row r="901" spans="10:10" ht="15.75" customHeight="1" x14ac:dyDescent="0.3">
      <c r="J901" s="47"/>
    </row>
    <row r="902" spans="10:10" ht="15.75" customHeight="1" x14ac:dyDescent="0.3">
      <c r="J902" s="47"/>
    </row>
    <row r="903" spans="10:10" ht="15.75" customHeight="1" x14ac:dyDescent="0.3">
      <c r="J903" s="47"/>
    </row>
    <row r="904" spans="10:10" ht="15.75" customHeight="1" x14ac:dyDescent="0.3">
      <c r="J904" s="47"/>
    </row>
    <row r="905" spans="10:10" ht="15.75" customHeight="1" x14ac:dyDescent="0.3">
      <c r="J905" s="47"/>
    </row>
    <row r="906" spans="10:10" ht="15.75" customHeight="1" x14ac:dyDescent="0.3">
      <c r="J906" s="47"/>
    </row>
    <row r="907" spans="10:10" ht="15.75" customHeight="1" x14ac:dyDescent="0.3">
      <c r="J907" s="47"/>
    </row>
    <row r="908" spans="10:10" ht="15.75" customHeight="1" x14ac:dyDescent="0.3">
      <c r="J908" s="47"/>
    </row>
    <row r="909" spans="10:10" ht="15.75" customHeight="1" x14ac:dyDescent="0.3">
      <c r="J909" s="47"/>
    </row>
    <row r="910" spans="10:10" ht="15.75" customHeight="1" x14ac:dyDescent="0.3">
      <c r="J910" s="47"/>
    </row>
    <row r="911" spans="10:10" ht="15.75" customHeight="1" x14ac:dyDescent="0.3">
      <c r="J911" s="47"/>
    </row>
    <row r="912" spans="10:10" ht="15.75" customHeight="1" x14ac:dyDescent="0.3">
      <c r="J912" s="47"/>
    </row>
    <row r="913" spans="10:10" ht="15.75" customHeight="1" x14ac:dyDescent="0.3">
      <c r="J913" s="47"/>
    </row>
    <row r="914" spans="10:10" ht="15.75" customHeight="1" x14ac:dyDescent="0.3">
      <c r="J914" s="47"/>
    </row>
    <row r="915" spans="10:10" ht="15.75" customHeight="1" x14ac:dyDescent="0.3">
      <c r="J915" s="47"/>
    </row>
    <row r="916" spans="10:10" ht="15.75" customHeight="1" x14ac:dyDescent="0.3">
      <c r="J916" s="47"/>
    </row>
    <row r="917" spans="10:10" ht="15.75" customHeight="1" x14ac:dyDescent="0.3">
      <c r="J917" s="47"/>
    </row>
    <row r="918" spans="10:10" ht="15.75" customHeight="1" x14ac:dyDescent="0.3">
      <c r="J918" s="47"/>
    </row>
    <row r="919" spans="10:10" ht="15.75" customHeight="1" x14ac:dyDescent="0.3">
      <c r="J919" s="47"/>
    </row>
    <row r="920" spans="10:10" ht="15.75" customHeight="1" x14ac:dyDescent="0.3">
      <c r="J920" s="47"/>
    </row>
    <row r="921" spans="10:10" ht="15.75" customHeight="1" x14ac:dyDescent="0.3">
      <c r="J921" s="47"/>
    </row>
    <row r="922" spans="10:10" ht="15.75" customHeight="1" x14ac:dyDescent="0.3">
      <c r="J922" s="47"/>
    </row>
    <row r="923" spans="10:10" ht="15.75" customHeight="1" x14ac:dyDescent="0.3">
      <c r="J923" s="47"/>
    </row>
    <row r="924" spans="10:10" ht="15.75" customHeight="1" x14ac:dyDescent="0.3">
      <c r="J924" s="47"/>
    </row>
    <row r="925" spans="10:10" ht="15.75" customHeight="1" x14ac:dyDescent="0.3">
      <c r="J925" s="47"/>
    </row>
    <row r="926" spans="10:10" ht="15.75" customHeight="1" x14ac:dyDescent="0.3">
      <c r="J926" s="47"/>
    </row>
    <row r="927" spans="10:10" ht="15.75" customHeight="1" x14ac:dyDescent="0.3">
      <c r="J927" s="47"/>
    </row>
    <row r="928" spans="10:10" ht="15.75" customHeight="1" x14ac:dyDescent="0.3">
      <c r="J928" s="47"/>
    </row>
    <row r="929" spans="10:10" ht="15.75" customHeight="1" x14ac:dyDescent="0.3">
      <c r="J929" s="47"/>
    </row>
    <row r="930" spans="10:10" ht="15.75" customHeight="1" x14ac:dyDescent="0.3">
      <c r="J930" s="47"/>
    </row>
    <row r="931" spans="10:10" ht="15.75" customHeight="1" x14ac:dyDescent="0.3">
      <c r="J931" s="47"/>
    </row>
    <row r="932" spans="10:10" ht="15.75" customHeight="1" x14ac:dyDescent="0.3">
      <c r="J932" s="47"/>
    </row>
    <row r="933" spans="10:10" ht="15.75" customHeight="1" x14ac:dyDescent="0.3">
      <c r="J933" s="47"/>
    </row>
    <row r="934" spans="10:10" ht="15.75" customHeight="1" x14ac:dyDescent="0.3">
      <c r="J934" s="47"/>
    </row>
    <row r="935" spans="10:10" ht="15.75" customHeight="1" x14ac:dyDescent="0.3">
      <c r="J935" s="47"/>
    </row>
    <row r="936" spans="10:10" ht="15.75" customHeight="1" x14ac:dyDescent="0.3">
      <c r="J936" s="47"/>
    </row>
    <row r="937" spans="10:10" ht="15.75" customHeight="1" x14ac:dyDescent="0.3">
      <c r="J937" s="47"/>
    </row>
    <row r="938" spans="10:10" ht="15.75" customHeight="1" x14ac:dyDescent="0.3">
      <c r="J938" s="47"/>
    </row>
    <row r="939" spans="10:10" ht="15.75" customHeight="1" x14ac:dyDescent="0.3">
      <c r="J939" s="47"/>
    </row>
    <row r="940" spans="10:10" ht="15.75" customHeight="1" x14ac:dyDescent="0.3">
      <c r="J940" s="47"/>
    </row>
    <row r="941" spans="10:10" ht="15.75" customHeight="1" x14ac:dyDescent="0.3">
      <c r="J941" s="47"/>
    </row>
    <row r="942" spans="10:10" ht="15.75" customHeight="1" x14ac:dyDescent="0.3">
      <c r="J942" s="47"/>
    </row>
    <row r="943" spans="10:10" ht="15.75" customHeight="1" x14ac:dyDescent="0.3">
      <c r="J943" s="47"/>
    </row>
    <row r="944" spans="10:10" ht="15.75" customHeight="1" x14ac:dyDescent="0.3">
      <c r="J944" s="47"/>
    </row>
    <row r="945" spans="10:10" ht="15.75" customHeight="1" x14ac:dyDescent="0.3">
      <c r="J945" s="47"/>
    </row>
    <row r="946" spans="10:10" ht="15.75" customHeight="1" x14ac:dyDescent="0.3">
      <c r="J946" s="47"/>
    </row>
    <row r="947" spans="10:10" ht="15.75" customHeight="1" x14ac:dyDescent="0.3">
      <c r="J947" s="47"/>
    </row>
    <row r="948" spans="10:10" ht="15.75" customHeight="1" x14ac:dyDescent="0.3">
      <c r="J948" s="47"/>
    </row>
    <row r="949" spans="10:10" ht="15.75" customHeight="1" x14ac:dyDescent="0.3">
      <c r="J949" s="47"/>
    </row>
    <row r="950" spans="10:10" ht="15.75" customHeight="1" x14ac:dyDescent="0.3">
      <c r="J950" s="47"/>
    </row>
    <row r="951" spans="10:10" ht="15.75" customHeight="1" x14ac:dyDescent="0.3">
      <c r="J951" s="47"/>
    </row>
    <row r="952" spans="10:10" ht="15.75" customHeight="1" x14ac:dyDescent="0.3">
      <c r="J952" s="47"/>
    </row>
    <row r="953" spans="10:10" ht="15.75" customHeight="1" x14ac:dyDescent="0.3">
      <c r="J953" s="47"/>
    </row>
    <row r="954" spans="10:10" ht="15.75" customHeight="1" x14ac:dyDescent="0.3">
      <c r="J954" s="47"/>
    </row>
    <row r="955" spans="10:10" ht="15.75" customHeight="1" x14ac:dyDescent="0.3">
      <c r="J955" s="47"/>
    </row>
    <row r="956" spans="10:10" ht="15.75" customHeight="1" x14ac:dyDescent="0.3">
      <c r="J956" s="47"/>
    </row>
    <row r="957" spans="10:10" ht="15.75" customHeight="1" x14ac:dyDescent="0.3">
      <c r="J957" s="47"/>
    </row>
    <row r="958" spans="10:10" ht="15.75" customHeight="1" x14ac:dyDescent="0.3">
      <c r="J958" s="47"/>
    </row>
    <row r="959" spans="10:10" ht="15.75" customHeight="1" x14ac:dyDescent="0.3">
      <c r="J959" s="47"/>
    </row>
    <row r="960" spans="10:10" ht="15.75" customHeight="1" x14ac:dyDescent="0.3">
      <c r="J960" s="47"/>
    </row>
    <row r="961" spans="10:10" ht="15.75" customHeight="1" x14ac:dyDescent="0.3">
      <c r="J961" s="47"/>
    </row>
    <row r="962" spans="10:10" ht="15.75" customHeight="1" x14ac:dyDescent="0.3">
      <c r="J962" s="47"/>
    </row>
    <row r="963" spans="10:10" ht="15.75" customHeight="1" x14ac:dyDescent="0.3">
      <c r="J963" s="47"/>
    </row>
    <row r="964" spans="10:10" ht="15.75" customHeight="1" x14ac:dyDescent="0.3">
      <c r="J964" s="47"/>
    </row>
    <row r="965" spans="10:10" ht="15.75" customHeight="1" x14ac:dyDescent="0.3">
      <c r="J965" s="47"/>
    </row>
    <row r="966" spans="10:10" ht="15.75" customHeight="1" x14ac:dyDescent="0.3">
      <c r="J966" s="47"/>
    </row>
    <row r="967" spans="10:10" ht="15.75" customHeight="1" x14ac:dyDescent="0.3">
      <c r="J967" s="47"/>
    </row>
    <row r="968" spans="10:10" ht="15.75" customHeight="1" x14ac:dyDescent="0.3">
      <c r="J968" s="47"/>
    </row>
    <row r="969" spans="10:10" ht="15.75" customHeight="1" x14ac:dyDescent="0.3">
      <c r="J969" s="47"/>
    </row>
    <row r="970" spans="10:10" ht="15.75" customHeight="1" x14ac:dyDescent="0.3">
      <c r="J970" s="47"/>
    </row>
    <row r="971" spans="10:10" ht="15.75" customHeight="1" x14ac:dyDescent="0.3">
      <c r="J971" s="47"/>
    </row>
  </sheetData>
  <mergeCells count="2">
    <mergeCell ref="A1:E1"/>
    <mergeCell ref="A6:C6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C10"/>
  <sheetViews>
    <sheetView workbookViewId="0">
      <selection activeCell="C2" sqref="C2"/>
    </sheetView>
  </sheetViews>
  <sheetFormatPr defaultRowHeight="16.5" x14ac:dyDescent="0.3"/>
  <cols>
    <col min="1" max="1" width="3.28515625" style="39" bestFit="1" customWidth="1"/>
    <col min="2" max="2" width="29.5703125" style="39" customWidth="1"/>
    <col min="3" max="3" width="16.5703125" style="41" bestFit="1" customWidth="1"/>
    <col min="4" max="16384" width="9.140625" style="39"/>
  </cols>
  <sheetData>
    <row r="1" spans="1:3" x14ac:dyDescent="0.3">
      <c r="A1" s="51" t="s">
        <v>30</v>
      </c>
      <c r="B1" s="36" t="s">
        <v>18</v>
      </c>
      <c r="C1" s="37" t="s">
        <v>19</v>
      </c>
    </row>
    <row r="2" spans="1:3" x14ac:dyDescent="0.3">
      <c r="A2" s="54">
        <v>1</v>
      </c>
      <c r="B2" s="72" t="s">
        <v>153</v>
      </c>
      <c r="C2" s="73">
        <v>9246422</v>
      </c>
    </row>
    <row r="3" spans="1:3" x14ac:dyDescent="0.3">
      <c r="A3" s="54">
        <v>2</v>
      </c>
      <c r="B3" s="74" t="s">
        <v>154</v>
      </c>
      <c r="C3" s="73">
        <f>173936+7640</f>
        <v>181576</v>
      </c>
    </row>
    <row r="4" spans="1:3" x14ac:dyDescent="0.3">
      <c r="A4" s="54">
        <v>3</v>
      </c>
      <c r="B4" s="72" t="s">
        <v>155</v>
      </c>
      <c r="C4" s="73">
        <v>427128</v>
      </c>
    </row>
    <row r="5" spans="1:3" x14ac:dyDescent="0.3">
      <c r="A5" s="54">
        <v>4</v>
      </c>
      <c r="B5" s="72" t="s">
        <v>156</v>
      </c>
      <c r="C5" s="73">
        <v>700092.55</v>
      </c>
    </row>
    <row r="6" spans="1:3" x14ac:dyDescent="0.3">
      <c r="A6" s="54">
        <v>5</v>
      </c>
      <c r="B6" s="72" t="s">
        <v>157</v>
      </c>
      <c r="C6" s="73">
        <v>125015</v>
      </c>
    </row>
    <row r="7" spans="1:3" x14ac:dyDescent="0.3">
      <c r="A7" s="54">
        <v>6</v>
      </c>
      <c r="B7" s="72" t="s">
        <v>158</v>
      </c>
      <c r="C7" s="73">
        <v>47383200</v>
      </c>
    </row>
    <row r="8" spans="1:3" x14ac:dyDescent="0.3">
      <c r="A8" s="54">
        <v>7</v>
      </c>
      <c r="B8" s="72" t="s">
        <v>159</v>
      </c>
      <c r="C8" s="73">
        <v>23726034</v>
      </c>
    </row>
    <row r="9" spans="1:3" x14ac:dyDescent="0.3">
      <c r="A9" s="54">
        <v>8</v>
      </c>
      <c r="B9" s="74" t="s">
        <v>160</v>
      </c>
      <c r="C9" s="75">
        <v>6388845</v>
      </c>
    </row>
    <row r="10" spans="1:3" x14ac:dyDescent="0.3">
      <c r="A10" s="138" t="s">
        <v>20</v>
      </c>
      <c r="B10" s="140"/>
      <c r="C10" s="53">
        <f>ROUND(SUM(C2:C9),0)</f>
        <v>88178313</v>
      </c>
    </row>
  </sheetData>
  <mergeCells count="1">
    <mergeCell ref="A10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AC0B-7D36-474A-9EC3-3CD454A26664}">
  <dimension ref="A1:L11"/>
  <sheetViews>
    <sheetView topLeftCell="E1" workbookViewId="0">
      <selection activeCell="J8" sqref="J8"/>
    </sheetView>
  </sheetViews>
  <sheetFormatPr defaultRowHeight="15.75" x14ac:dyDescent="0.25"/>
  <cols>
    <col min="1" max="1" width="3.28515625" style="93" bestFit="1" customWidth="1"/>
    <col min="2" max="2" width="11.5703125" style="93" bestFit="1" customWidth="1"/>
    <col min="3" max="3" width="18.42578125" style="93" bestFit="1" customWidth="1"/>
    <col min="4" max="4" width="16" style="93" customWidth="1"/>
    <col min="5" max="5" width="31.5703125" style="93" customWidth="1"/>
    <col min="6" max="6" width="16" style="93" bestFit="1" customWidth="1"/>
    <col min="7" max="7" width="16" style="93" customWidth="1"/>
    <col min="8" max="8" width="17.28515625" style="98" bestFit="1" customWidth="1"/>
    <col min="9" max="9" width="17.28515625" style="98" customWidth="1"/>
    <col min="10" max="10" width="17.140625" style="93" customWidth="1"/>
    <col min="11" max="11" width="12.85546875" style="93" bestFit="1" customWidth="1"/>
    <col min="12" max="12" width="14.5703125" style="93" bestFit="1" customWidth="1"/>
    <col min="13" max="16384" width="9.140625" style="93"/>
  </cols>
  <sheetData>
    <row r="1" spans="1:12" ht="31.5" x14ac:dyDescent="0.25">
      <c r="A1" s="90" t="s">
        <v>30</v>
      </c>
      <c r="B1" s="90" t="s">
        <v>164</v>
      </c>
      <c r="C1" s="90" t="s">
        <v>165</v>
      </c>
      <c r="D1" s="91" t="s">
        <v>166</v>
      </c>
      <c r="E1" s="91" t="s">
        <v>167</v>
      </c>
      <c r="F1" s="91" t="s">
        <v>296</v>
      </c>
      <c r="G1" s="91" t="s">
        <v>297</v>
      </c>
      <c r="H1" s="92" t="s">
        <v>298</v>
      </c>
      <c r="I1" s="92" t="s">
        <v>331</v>
      </c>
      <c r="J1" s="92" t="s">
        <v>332</v>
      </c>
    </row>
    <row r="2" spans="1:12" ht="33" x14ac:dyDescent="0.25">
      <c r="A2" s="123">
        <v>2</v>
      </c>
      <c r="B2" s="124">
        <v>45513</v>
      </c>
      <c r="C2" s="123" t="s">
        <v>302</v>
      </c>
      <c r="D2" s="125" t="s">
        <v>303</v>
      </c>
      <c r="E2" s="125" t="s">
        <v>304</v>
      </c>
      <c r="F2" s="126">
        <v>30000000</v>
      </c>
      <c r="G2" s="126">
        <f>ROUND(F2*18%,0)</f>
        <v>5400000</v>
      </c>
      <c r="H2" s="127">
        <f t="shared" ref="H2:H8" si="0">F2+G2</f>
        <v>35400000</v>
      </c>
      <c r="I2" s="96">
        <v>0</v>
      </c>
      <c r="J2" s="96">
        <f>H2</f>
        <v>35400000</v>
      </c>
    </row>
    <row r="3" spans="1:12" ht="33" x14ac:dyDescent="0.25">
      <c r="A3" s="123">
        <v>3</v>
      </c>
      <c r="B3" s="124">
        <v>45248</v>
      </c>
      <c r="C3" s="123" t="s">
        <v>305</v>
      </c>
      <c r="D3" s="125" t="s">
        <v>303</v>
      </c>
      <c r="E3" s="125" t="s">
        <v>304</v>
      </c>
      <c r="F3" s="126">
        <v>26550000</v>
      </c>
      <c r="G3" s="126">
        <f>ROUND(F3*18%,0)</f>
        <v>4779000</v>
      </c>
      <c r="H3" s="127">
        <f t="shared" si="0"/>
        <v>31329000</v>
      </c>
      <c r="I3" s="96">
        <v>0</v>
      </c>
      <c r="J3" s="96">
        <f>H3</f>
        <v>31329000</v>
      </c>
    </row>
    <row r="4" spans="1:12" ht="33" x14ac:dyDescent="0.25">
      <c r="A4" s="123">
        <v>4</v>
      </c>
      <c r="B4" s="124">
        <v>45535</v>
      </c>
      <c r="C4" s="123" t="s">
        <v>324</v>
      </c>
      <c r="D4" s="125" t="s">
        <v>295</v>
      </c>
      <c r="E4" s="125" t="s">
        <v>325</v>
      </c>
      <c r="F4" s="126">
        <v>5846318</v>
      </c>
      <c r="G4" s="126">
        <f>ROUND(F4*18%,0)</f>
        <v>1052337</v>
      </c>
      <c r="H4" s="127">
        <f t="shared" si="0"/>
        <v>6898655</v>
      </c>
      <c r="I4" s="96">
        <v>0</v>
      </c>
      <c r="J4" s="96">
        <f>H4</f>
        <v>6898655</v>
      </c>
    </row>
    <row r="5" spans="1:12" ht="16.5" x14ac:dyDescent="0.25">
      <c r="A5" s="90">
        <v>5</v>
      </c>
      <c r="B5" s="94" t="s">
        <v>326</v>
      </c>
      <c r="C5" s="90" t="s">
        <v>327</v>
      </c>
      <c r="D5" s="95" t="s">
        <v>295</v>
      </c>
      <c r="E5" s="95" t="s">
        <v>328</v>
      </c>
      <c r="F5" s="96">
        <f>8000000</f>
        <v>8000000</v>
      </c>
      <c r="G5" s="96">
        <f>ROUND(F5*18%,0)</f>
        <v>1440000</v>
      </c>
      <c r="H5" s="96">
        <f t="shared" si="0"/>
        <v>9440000</v>
      </c>
      <c r="I5" s="96">
        <f>F5*5%</f>
        <v>400000</v>
      </c>
      <c r="J5" s="96">
        <f>H5-I5-G5</f>
        <v>7600000</v>
      </c>
      <c r="K5" s="128"/>
      <c r="L5" s="128"/>
    </row>
    <row r="6" spans="1:12" ht="33" x14ac:dyDescent="0.25">
      <c r="A6" s="90">
        <v>6</v>
      </c>
      <c r="B6" s="94" t="s">
        <v>326</v>
      </c>
      <c r="C6" s="90" t="s">
        <v>329</v>
      </c>
      <c r="D6" s="95" t="s">
        <v>295</v>
      </c>
      <c r="E6" s="95" t="s">
        <v>330</v>
      </c>
      <c r="F6" s="96">
        <f>15000000</f>
        <v>15000000</v>
      </c>
      <c r="G6" s="96">
        <f>ROUND(F6*18%,0)</f>
        <v>2700000</v>
      </c>
      <c r="H6" s="96">
        <f t="shared" si="0"/>
        <v>17700000</v>
      </c>
      <c r="I6" s="96">
        <f>F6*5%</f>
        <v>750000</v>
      </c>
      <c r="J6" s="96">
        <f>H6-I6-G6</f>
        <v>14250000</v>
      </c>
      <c r="K6" s="128"/>
      <c r="L6" s="128"/>
    </row>
    <row r="7" spans="1:12" ht="33" x14ac:dyDescent="0.25">
      <c r="A7" s="90">
        <v>7</v>
      </c>
      <c r="B7" s="94" t="s">
        <v>350</v>
      </c>
      <c r="C7" s="90" t="s">
        <v>351</v>
      </c>
      <c r="D7" s="95" t="s">
        <v>295</v>
      </c>
      <c r="E7" s="95" t="s">
        <v>352</v>
      </c>
      <c r="F7" s="96">
        <v>7371600</v>
      </c>
      <c r="G7" s="96">
        <f>ROUND(F7*18%,0)</f>
        <v>1326888</v>
      </c>
      <c r="H7" s="96">
        <f t="shared" si="0"/>
        <v>8698488</v>
      </c>
      <c r="I7" s="96">
        <f>F7*5%</f>
        <v>368580</v>
      </c>
      <c r="J7" s="96">
        <f>H7-I7-G7</f>
        <v>7003020</v>
      </c>
    </row>
    <row r="8" spans="1:12" ht="33" x14ac:dyDescent="0.25">
      <c r="A8" s="90">
        <v>8</v>
      </c>
      <c r="B8" s="94" t="s">
        <v>353</v>
      </c>
      <c r="C8" s="90" t="s">
        <v>354</v>
      </c>
      <c r="D8" s="95" t="s">
        <v>295</v>
      </c>
      <c r="E8" s="95" t="s">
        <v>355</v>
      </c>
      <c r="F8" s="96">
        <v>9654170</v>
      </c>
      <c r="G8" s="96">
        <f>ROUND(F8*18%,0)</f>
        <v>1737751</v>
      </c>
      <c r="H8" s="96">
        <f t="shared" si="0"/>
        <v>11391921</v>
      </c>
      <c r="I8" s="96">
        <f>F8*5%</f>
        <v>482708.5</v>
      </c>
      <c r="J8" s="96">
        <f>H8-I8-G8</f>
        <v>9171461.5</v>
      </c>
    </row>
    <row r="9" spans="1:12" ht="16.5" x14ac:dyDescent="0.25">
      <c r="A9" s="90"/>
      <c r="B9" s="94"/>
      <c r="C9" s="90"/>
      <c r="D9" s="95"/>
      <c r="E9" s="95"/>
      <c r="F9" s="96"/>
      <c r="G9" s="96"/>
      <c r="H9" s="96"/>
      <c r="I9" s="96"/>
      <c r="J9" s="96"/>
    </row>
    <row r="10" spans="1:12" ht="16.5" x14ac:dyDescent="0.25">
      <c r="A10" s="90"/>
      <c r="B10" s="90"/>
      <c r="C10" s="90"/>
      <c r="D10" s="95"/>
      <c r="E10" s="95"/>
      <c r="F10" s="96"/>
      <c r="G10" s="96"/>
      <c r="H10" s="96"/>
      <c r="I10" s="96"/>
      <c r="J10" s="96"/>
    </row>
    <row r="11" spans="1:12" s="97" customFormat="1" x14ac:dyDescent="0.25">
      <c r="A11" s="152" t="s">
        <v>3</v>
      </c>
      <c r="B11" s="153"/>
      <c r="C11" s="153"/>
      <c r="D11" s="153"/>
      <c r="E11" s="154"/>
      <c r="F11" s="99">
        <f>SUM(F2:F10)</f>
        <v>102422088</v>
      </c>
      <c r="G11" s="99">
        <f t="shared" ref="G11:J11" si="1">SUM(G2:G10)</f>
        <v>18435976</v>
      </c>
      <c r="H11" s="99">
        <f t="shared" si="1"/>
        <v>120858064</v>
      </c>
      <c r="I11" s="99">
        <f t="shared" si="1"/>
        <v>2001288.5</v>
      </c>
      <c r="J11" s="99">
        <f t="shared" si="1"/>
        <v>111652136.5</v>
      </c>
    </row>
  </sheetData>
  <mergeCells count="1">
    <mergeCell ref="A11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B4F9-C70C-4FA7-A72B-DAE15857BB7C}">
  <dimension ref="A1:F7"/>
  <sheetViews>
    <sheetView workbookViewId="0">
      <selection activeCell="F3" sqref="F3"/>
    </sheetView>
  </sheetViews>
  <sheetFormatPr defaultRowHeight="15" x14ac:dyDescent="0.25"/>
  <cols>
    <col min="1" max="1" width="3.42578125" bestFit="1" customWidth="1"/>
    <col min="2" max="2" width="11.5703125" bestFit="1" customWidth="1"/>
    <col min="3" max="3" width="10.7109375" bestFit="1" customWidth="1"/>
    <col min="4" max="4" width="14.85546875" customWidth="1"/>
    <col min="5" max="5" width="13" customWidth="1"/>
    <col min="6" max="6" width="10.28515625" bestFit="1" customWidth="1"/>
  </cols>
  <sheetData>
    <row r="1" spans="1:6" ht="31.5" x14ac:dyDescent="0.25">
      <c r="A1" s="82" t="s">
        <v>30</v>
      </c>
      <c r="B1" s="82" t="s">
        <v>164</v>
      </c>
      <c r="C1" s="82" t="s">
        <v>165</v>
      </c>
      <c r="D1" s="79" t="s">
        <v>166</v>
      </c>
      <c r="E1" s="79" t="s">
        <v>167</v>
      </c>
      <c r="F1" s="80" t="s">
        <v>2</v>
      </c>
    </row>
    <row r="2" spans="1:6" ht="16.5" x14ac:dyDescent="0.25">
      <c r="A2" s="83">
        <v>1</v>
      </c>
      <c r="B2" s="83"/>
      <c r="C2" s="83"/>
      <c r="D2" s="84"/>
      <c r="E2" s="84"/>
      <c r="F2" s="85">
        <v>0</v>
      </c>
    </row>
    <row r="3" spans="1:6" ht="16.5" x14ac:dyDescent="0.25">
      <c r="A3" s="83"/>
      <c r="B3" s="83"/>
      <c r="C3" s="83"/>
      <c r="D3" s="84"/>
      <c r="E3" s="84"/>
      <c r="F3" s="85"/>
    </row>
    <row r="4" spans="1:6" ht="16.5" x14ac:dyDescent="0.25">
      <c r="A4" s="83"/>
      <c r="B4" s="83"/>
      <c r="C4" s="83"/>
      <c r="D4" s="84"/>
      <c r="E4" s="84"/>
      <c r="F4" s="85"/>
    </row>
    <row r="5" spans="1:6" ht="16.5" x14ac:dyDescent="0.25">
      <c r="A5" s="83"/>
      <c r="B5" s="83"/>
      <c r="C5" s="83"/>
      <c r="D5" s="84"/>
      <c r="E5" s="84"/>
      <c r="F5" s="85"/>
    </row>
    <row r="6" spans="1:6" ht="16.5" x14ac:dyDescent="0.25">
      <c r="A6" s="83"/>
      <c r="B6" s="83"/>
      <c r="C6" s="83"/>
      <c r="D6" s="84"/>
      <c r="E6" s="84"/>
      <c r="F6" s="85"/>
    </row>
    <row r="7" spans="1:6" ht="15.75" x14ac:dyDescent="0.25">
      <c r="A7" s="155" t="s">
        <v>3</v>
      </c>
      <c r="B7" s="156"/>
      <c r="C7" s="156"/>
      <c r="D7" s="156"/>
      <c r="E7" s="157"/>
      <c r="F7" s="81">
        <f>SUM(F2:F6)</f>
        <v>0</v>
      </c>
    </row>
  </sheetData>
  <mergeCells count="1">
    <mergeCell ref="A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A419-5FC9-4C05-9AD3-CF4537A26EFA}">
  <dimension ref="A1:L142"/>
  <sheetViews>
    <sheetView topLeftCell="A131" workbookViewId="0">
      <selection activeCell="D141" sqref="D141"/>
    </sheetView>
  </sheetViews>
  <sheetFormatPr defaultRowHeight="16.5" x14ac:dyDescent="0.3"/>
  <cols>
    <col min="1" max="1" width="55.140625" style="39" bestFit="1" customWidth="1"/>
    <col min="2" max="2" width="14.7109375" style="39" bestFit="1" customWidth="1"/>
    <col min="3" max="3" width="13.7109375" style="39" bestFit="1" customWidth="1"/>
    <col min="4" max="4" width="14.7109375" style="39" bestFit="1" customWidth="1"/>
    <col min="5" max="16384" width="9.140625" style="39"/>
  </cols>
  <sheetData>
    <row r="1" spans="1:12" ht="23.25" x14ac:dyDescent="0.35">
      <c r="A1" s="158" t="s">
        <v>161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x14ac:dyDescent="0.3">
      <c r="A2" s="86" t="s">
        <v>168</v>
      </c>
      <c r="B2" s="86" t="s">
        <v>152</v>
      </c>
      <c r="C2" s="87" t="s">
        <v>169</v>
      </c>
      <c r="D2" s="86" t="s">
        <v>17</v>
      </c>
    </row>
    <row r="3" spans="1:12" x14ac:dyDescent="0.3">
      <c r="A3" s="72" t="s">
        <v>170</v>
      </c>
      <c r="B3" s="73">
        <v>1035819</v>
      </c>
      <c r="C3" s="75"/>
      <c r="D3" s="57">
        <f>B3+C3</f>
        <v>1035819</v>
      </c>
    </row>
    <row r="4" spans="1:12" x14ac:dyDescent="0.3">
      <c r="A4" s="72" t="s">
        <v>171</v>
      </c>
      <c r="B4" s="73">
        <v>7140141</v>
      </c>
      <c r="C4" s="75"/>
      <c r="D4" s="57">
        <f t="shared" ref="D4:D67" si="0">B4+C4</f>
        <v>7140141</v>
      </c>
    </row>
    <row r="5" spans="1:12" x14ac:dyDescent="0.3">
      <c r="A5" s="72" t="s">
        <v>172</v>
      </c>
      <c r="B5" s="73">
        <v>375000</v>
      </c>
      <c r="C5" s="75"/>
      <c r="D5" s="57">
        <f t="shared" si="0"/>
        <v>375000</v>
      </c>
    </row>
    <row r="6" spans="1:12" x14ac:dyDescent="0.3">
      <c r="A6" s="72" t="s">
        <v>173</v>
      </c>
      <c r="B6" s="75">
        <v>248500</v>
      </c>
      <c r="C6" s="75">
        <v>531650</v>
      </c>
      <c r="D6" s="57">
        <f t="shared" si="0"/>
        <v>780150</v>
      </c>
    </row>
    <row r="7" spans="1:12" x14ac:dyDescent="0.3">
      <c r="A7" s="72" t="s">
        <v>174</v>
      </c>
      <c r="B7" s="73">
        <v>230000</v>
      </c>
      <c r="C7" s="75"/>
      <c r="D7" s="57">
        <f t="shared" si="0"/>
        <v>230000</v>
      </c>
    </row>
    <row r="8" spans="1:12" x14ac:dyDescent="0.3">
      <c r="A8" s="72" t="s">
        <v>175</v>
      </c>
      <c r="B8" s="73">
        <v>280900</v>
      </c>
      <c r="C8" s="75"/>
      <c r="D8" s="57">
        <f t="shared" si="0"/>
        <v>280900</v>
      </c>
    </row>
    <row r="9" spans="1:12" x14ac:dyDescent="0.3">
      <c r="A9" s="72" t="s">
        <v>176</v>
      </c>
      <c r="B9" s="73">
        <v>8963340</v>
      </c>
      <c r="C9" s="75"/>
      <c r="D9" s="57">
        <f t="shared" si="0"/>
        <v>8963340</v>
      </c>
    </row>
    <row r="10" spans="1:12" x14ac:dyDescent="0.3">
      <c r="A10" s="72" t="s">
        <v>177</v>
      </c>
      <c r="B10" s="73">
        <v>45000</v>
      </c>
      <c r="C10" s="75">
        <v>45000</v>
      </c>
      <c r="D10" s="57">
        <f t="shared" si="0"/>
        <v>90000</v>
      </c>
    </row>
    <row r="11" spans="1:12" x14ac:dyDescent="0.3">
      <c r="A11" s="72" t="s">
        <v>178</v>
      </c>
      <c r="B11" s="73">
        <v>100000</v>
      </c>
      <c r="C11" s="75"/>
      <c r="D11" s="57">
        <f t="shared" si="0"/>
        <v>100000</v>
      </c>
    </row>
    <row r="12" spans="1:12" x14ac:dyDescent="0.3">
      <c r="A12" s="72" t="s">
        <v>179</v>
      </c>
      <c r="B12" s="75">
        <v>9000000</v>
      </c>
      <c r="C12" s="75"/>
      <c r="D12" s="57">
        <f t="shared" si="0"/>
        <v>9000000</v>
      </c>
    </row>
    <row r="13" spans="1:12" x14ac:dyDescent="0.3">
      <c r="A13" s="72" t="s">
        <v>180</v>
      </c>
      <c r="B13" s="73">
        <v>6690350</v>
      </c>
      <c r="C13" s="75"/>
      <c r="D13" s="57">
        <f t="shared" si="0"/>
        <v>6690350</v>
      </c>
    </row>
    <row r="14" spans="1:12" x14ac:dyDescent="0.3">
      <c r="A14" s="72" t="s">
        <v>181</v>
      </c>
      <c r="B14" s="73">
        <v>100000</v>
      </c>
      <c r="C14" s="75"/>
      <c r="D14" s="57">
        <f t="shared" si="0"/>
        <v>100000</v>
      </c>
    </row>
    <row r="15" spans="1:12" x14ac:dyDescent="0.3">
      <c r="A15" s="72" t="s">
        <v>182</v>
      </c>
      <c r="B15" s="73">
        <v>686357</v>
      </c>
      <c r="C15" s="75"/>
      <c r="D15" s="57">
        <f t="shared" si="0"/>
        <v>686357</v>
      </c>
    </row>
    <row r="16" spans="1:12" x14ac:dyDescent="0.3">
      <c r="A16" s="72" t="s">
        <v>183</v>
      </c>
      <c r="B16" s="73">
        <v>590000</v>
      </c>
      <c r="C16" s="75"/>
      <c r="D16" s="57">
        <f t="shared" si="0"/>
        <v>590000</v>
      </c>
    </row>
    <row r="17" spans="1:4" x14ac:dyDescent="0.3">
      <c r="A17" s="72" t="s">
        <v>184</v>
      </c>
      <c r="B17" s="73">
        <v>365000</v>
      </c>
      <c r="C17" s="75"/>
      <c r="D17" s="57">
        <f t="shared" si="0"/>
        <v>365000</v>
      </c>
    </row>
    <row r="18" spans="1:4" x14ac:dyDescent="0.3">
      <c r="A18" s="72" t="s">
        <v>185</v>
      </c>
      <c r="B18" s="73">
        <v>75000</v>
      </c>
      <c r="C18" s="75"/>
      <c r="D18" s="57">
        <f t="shared" si="0"/>
        <v>75000</v>
      </c>
    </row>
    <row r="19" spans="1:4" x14ac:dyDescent="0.3">
      <c r="A19" s="72" t="s">
        <v>186</v>
      </c>
      <c r="B19" s="73">
        <v>2602500</v>
      </c>
      <c r="C19" s="75">
        <v>908600</v>
      </c>
      <c r="D19" s="57">
        <f t="shared" si="0"/>
        <v>3511100</v>
      </c>
    </row>
    <row r="20" spans="1:4" x14ac:dyDescent="0.3">
      <c r="A20" s="72" t="s">
        <v>187</v>
      </c>
      <c r="B20" s="73">
        <v>515000</v>
      </c>
      <c r="C20" s="75"/>
      <c r="D20" s="57">
        <f t="shared" si="0"/>
        <v>515000</v>
      </c>
    </row>
    <row r="21" spans="1:4" x14ac:dyDescent="0.3">
      <c r="A21" s="72" t="s">
        <v>188</v>
      </c>
      <c r="B21" s="73">
        <v>2864680</v>
      </c>
      <c r="C21" s="75"/>
      <c r="D21" s="57">
        <f t="shared" si="0"/>
        <v>2864680</v>
      </c>
    </row>
    <row r="22" spans="1:4" x14ac:dyDescent="0.3">
      <c r="A22" s="72" t="s">
        <v>189</v>
      </c>
      <c r="B22" s="73">
        <v>1650000</v>
      </c>
      <c r="C22" s="75"/>
      <c r="D22" s="57">
        <f t="shared" si="0"/>
        <v>1650000</v>
      </c>
    </row>
    <row r="23" spans="1:4" x14ac:dyDescent="0.3">
      <c r="A23" s="72" t="s">
        <v>190</v>
      </c>
      <c r="B23" s="73">
        <v>100000</v>
      </c>
      <c r="C23" s="75"/>
      <c r="D23" s="57">
        <f t="shared" si="0"/>
        <v>100000</v>
      </c>
    </row>
    <row r="24" spans="1:4" x14ac:dyDescent="0.3">
      <c r="A24" s="72" t="s">
        <v>191</v>
      </c>
      <c r="B24" s="73">
        <v>17797</v>
      </c>
      <c r="C24" s="75"/>
      <c r="D24" s="57">
        <f t="shared" si="0"/>
        <v>17797</v>
      </c>
    </row>
    <row r="25" spans="1:4" x14ac:dyDescent="0.3">
      <c r="A25" s="72" t="s">
        <v>192</v>
      </c>
      <c r="B25" s="73">
        <v>75000</v>
      </c>
      <c r="C25" s="75"/>
      <c r="D25" s="57">
        <f t="shared" si="0"/>
        <v>75000</v>
      </c>
    </row>
    <row r="26" spans="1:4" x14ac:dyDescent="0.3">
      <c r="A26" s="72" t="s">
        <v>193</v>
      </c>
      <c r="B26" s="73">
        <v>300000</v>
      </c>
      <c r="C26" s="75"/>
      <c r="D26" s="57">
        <f t="shared" si="0"/>
        <v>300000</v>
      </c>
    </row>
    <row r="27" spans="1:4" x14ac:dyDescent="0.3">
      <c r="A27" s="72" t="s">
        <v>194</v>
      </c>
      <c r="B27" s="73">
        <v>2270440</v>
      </c>
      <c r="C27" s="75">
        <v>280260</v>
      </c>
      <c r="D27" s="57">
        <f t="shared" si="0"/>
        <v>2550700</v>
      </c>
    </row>
    <row r="28" spans="1:4" x14ac:dyDescent="0.3">
      <c r="A28" s="72" t="s">
        <v>195</v>
      </c>
      <c r="B28" s="73">
        <v>70000</v>
      </c>
      <c r="C28" s="75"/>
      <c r="D28" s="57">
        <f t="shared" si="0"/>
        <v>70000</v>
      </c>
    </row>
    <row r="29" spans="1:4" x14ac:dyDescent="0.3">
      <c r="A29" s="72" t="s">
        <v>196</v>
      </c>
      <c r="B29" s="73">
        <v>977500</v>
      </c>
      <c r="C29" s="75"/>
      <c r="D29" s="57">
        <f t="shared" si="0"/>
        <v>977500</v>
      </c>
    </row>
    <row r="30" spans="1:4" x14ac:dyDescent="0.3">
      <c r="A30" s="72" t="s">
        <v>197</v>
      </c>
      <c r="B30" s="73">
        <v>250000</v>
      </c>
      <c r="C30" s="75"/>
      <c r="D30" s="57">
        <f t="shared" si="0"/>
        <v>250000</v>
      </c>
    </row>
    <row r="31" spans="1:4" x14ac:dyDescent="0.3">
      <c r="A31" s="72" t="s">
        <v>198</v>
      </c>
      <c r="B31" s="73">
        <v>112500</v>
      </c>
      <c r="C31" s="75"/>
      <c r="D31" s="57">
        <f t="shared" si="0"/>
        <v>112500</v>
      </c>
    </row>
    <row r="32" spans="1:4" x14ac:dyDescent="0.3">
      <c r="A32" s="72" t="s">
        <v>199</v>
      </c>
      <c r="B32" s="73">
        <v>412500</v>
      </c>
      <c r="C32" s="75">
        <v>2712451</v>
      </c>
      <c r="D32" s="57">
        <f t="shared" si="0"/>
        <v>3124951</v>
      </c>
    </row>
    <row r="33" spans="1:4" x14ac:dyDescent="0.3">
      <c r="A33" s="72" t="s">
        <v>200</v>
      </c>
      <c r="B33" s="73">
        <v>1569400</v>
      </c>
      <c r="C33" s="75"/>
      <c r="D33" s="57">
        <f t="shared" si="0"/>
        <v>1569400</v>
      </c>
    </row>
    <row r="34" spans="1:4" x14ac:dyDescent="0.3">
      <c r="A34" s="72" t="s">
        <v>201</v>
      </c>
      <c r="B34" s="73">
        <v>3475</v>
      </c>
      <c r="C34" s="75"/>
      <c r="D34" s="57">
        <f t="shared" si="0"/>
        <v>3475</v>
      </c>
    </row>
    <row r="35" spans="1:4" x14ac:dyDescent="0.3">
      <c r="A35" s="72" t="s">
        <v>202</v>
      </c>
      <c r="B35" s="73">
        <v>755253</v>
      </c>
      <c r="C35" s="75"/>
      <c r="D35" s="57">
        <f t="shared" si="0"/>
        <v>755253</v>
      </c>
    </row>
    <row r="36" spans="1:4" x14ac:dyDescent="0.3">
      <c r="A36" s="72" t="s">
        <v>203</v>
      </c>
      <c r="B36" s="73">
        <v>20000</v>
      </c>
      <c r="C36" s="75"/>
      <c r="D36" s="57">
        <f t="shared" si="0"/>
        <v>20000</v>
      </c>
    </row>
    <row r="37" spans="1:4" x14ac:dyDescent="0.3">
      <c r="A37" s="72" t="s">
        <v>204</v>
      </c>
      <c r="B37" s="73">
        <v>85000</v>
      </c>
      <c r="C37" s="75"/>
      <c r="D37" s="57">
        <f t="shared" si="0"/>
        <v>85000</v>
      </c>
    </row>
    <row r="38" spans="1:4" x14ac:dyDescent="0.3">
      <c r="A38" s="72" t="s">
        <v>205</v>
      </c>
      <c r="B38" s="73">
        <v>900000</v>
      </c>
      <c r="C38" s="75"/>
      <c r="D38" s="57">
        <f t="shared" si="0"/>
        <v>900000</v>
      </c>
    </row>
    <row r="39" spans="1:4" x14ac:dyDescent="0.3">
      <c r="A39" s="72" t="s">
        <v>206</v>
      </c>
      <c r="B39" s="73">
        <v>145000</v>
      </c>
      <c r="C39" s="75"/>
      <c r="D39" s="57">
        <f t="shared" si="0"/>
        <v>145000</v>
      </c>
    </row>
    <row r="40" spans="1:4" x14ac:dyDescent="0.3">
      <c r="A40" s="72" t="s">
        <v>207</v>
      </c>
      <c r="B40" s="73">
        <v>478710</v>
      </c>
      <c r="C40" s="75"/>
      <c r="D40" s="57">
        <f t="shared" si="0"/>
        <v>478710</v>
      </c>
    </row>
    <row r="41" spans="1:4" x14ac:dyDescent="0.3">
      <c r="A41" s="72" t="s">
        <v>208</v>
      </c>
      <c r="B41" s="73">
        <v>100000</v>
      </c>
      <c r="C41" s="75"/>
      <c r="D41" s="57">
        <f t="shared" si="0"/>
        <v>100000</v>
      </c>
    </row>
    <row r="42" spans="1:4" x14ac:dyDescent="0.3">
      <c r="A42" s="72" t="s">
        <v>209</v>
      </c>
      <c r="B42" s="73">
        <v>2282500</v>
      </c>
      <c r="C42" s="75"/>
      <c r="D42" s="57">
        <f t="shared" si="0"/>
        <v>2282500</v>
      </c>
    </row>
    <row r="43" spans="1:4" x14ac:dyDescent="0.3">
      <c r="A43" s="72" t="s">
        <v>210</v>
      </c>
      <c r="B43" s="73">
        <v>16000</v>
      </c>
      <c r="C43" s="75"/>
      <c r="D43" s="57">
        <f t="shared" si="0"/>
        <v>16000</v>
      </c>
    </row>
    <row r="44" spans="1:4" x14ac:dyDescent="0.3">
      <c r="A44" s="72" t="s">
        <v>211</v>
      </c>
      <c r="B44" s="73">
        <v>3021518</v>
      </c>
      <c r="C44" s="75"/>
      <c r="D44" s="57">
        <f t="shared" si="0"/>
        <v>3021518</v>
      </c>
    </row>
    <row r="45" spans="1:4" x14ac:dyDescent="0.3">
      <c r="A45" s="72" t="s">
        <v>212</v>
      </c>
      <c r="B45" s="73">
        <v>25000</v>
      </c>
      <c r="C45" s="75"/>
      <c r="D45" s="57">
        <f t="shared" si="0"/>
        <v>25000</v>
      </c>
    </row>
    <row r="46" spans="1:4" x14ac:dyDescent="0.3">
      <c r="A46" s="72" t="s">
        <v>213</v>
      </c>
      <c r="B46" s="73">
        <v>800000</v>
      </c>
      <c r="C46" s="75"/>
      <c r="D46" s="57">
        <f t="shared" si="0"/>
        <v>800000</v>
      </c>
    </row>
    <row r="47" spans="1:4" x14ac:dyDescent="0.3">
      <c r="A47" s="72" t="s">
        <v>214</v>
      </c>
      <c r="B47" s="73"/>
      <c r="C47" s="75">
        <f>607500+56250</f>
        <v>663750</v>
      </c>
      <c r="D47" s="57">
        <f t="shared" si="0"/>
        <v>663750</v>
      </c>
    </row>
    <row r="48" spans="1:4" x14ac:dyDescent="0.3">
      <c r="A48" s="72" t="s">
        <v>215</v>
      </c>
      <c r="B48" s="73">
        <v>502712</v>
      </c>
      <c r="C48" s="75"/>
      <c r="D48" s="57">
        <f t="shared" si="0"/>
        <v>502712</v>
      </c>
    </row>
    <row r="49" spans="1:4" x14ac:dyDescent="0.3">
      <c r="A49" s="72" t="s">
        <v>216</v>
      </c>
      <c r="B49" s="73">
        <v>50000</v>
      </c>
      <c r="C49" s="75"/>
      <c r="D49" s="57">
        <f t="shared" si="0"/>
        <v>50000</v>
      </c>
    </row>
    <row r="50" spans="1:4" x14ac:dyDescent="0.3">
      <c r="A50" s="72" t="s">
        <v>217</v>
      </c>
      <c r="B50" s="73">
        <v>214500</v>
      </c>
      <c r="C50" s="75"/>
      <c r="D50" s="57">
        <f t="shared" si="0"/>
        <v>214500</v>
      </c>
    </row>
    <row r="51" spans="1:4" x14ac:dyDescent="0.3">
      <c r="A51" s="72" t="s">
        <v>218</v>
      </c>
      <c r="B51" s="73">
        <v>74250</v>
      </c>
      <c r="C51" s="75"/>
      <c r="D51" s="57">
        <f t="shared" si="0"/>
        <v>74250</v>
      </c>
    </row>
    <row r="52" spans="1:4" x14ac:dyDescent="0.3">
      <c r="A52" s="72" t="s">
        <v>219</v>
      </c>
      <c r="B52" s="73">
        <v>50700</v>
      </c>
      <c r="C52" s="75">
        <v>10600</v>
      </c>
      <c r="D52" s="57">
        <f t="shared" si="0"/>
        <v>61300</v>
      </c>
    </row>
    <row r="53" spans="1:4" x14ac:dyDescent="0.3">
      <c r="A53" s="72" t="s">
        <v>220</v>
      </c>
      <c r="B53" s="73">
        <v>75615</v>
      </c>
      <c r="C53" s="75"/>
      <c r="D53" s="57">
        <f t="shared" si="0"/>
        <v>75615</v>
      </c>
    </row>
    <row r="54" spans="1:4" x14ac:dyDescent="0.3">
      <c r="A54" s="72" t="s">
        <v>221</v>
      </c>
      <c r="B54" s="73">
        <v>2223000</v>
      </c>
      <c r="C54" s="75"/>
      <c r="D54" s="57">
        <f t="shared" si="0"/>
        <v>2223000</v>
      </c>
    </row>
    <row r="55" spans="1:4" x14ac:dyDescent="0.3">
      <c r="A55" s="72" t="s">
        <v>222</v>
      </c>
      <c r="B55" s="73">
        <v>90000</v>
      </c>
      <c r="C55" s="75"/>
      <c r="D55" s="57">
        <f t="shared" si="0"/>
        <v>90000</v>
      </c>
    </row>
    <row r="56" spans="1:4" x14ac:dyDescent="0.3">
      <c r="A56" s="72" t="s">
        <v>223</v>
      </c>
      <c r="B56" s="73">
        <v>53000</v>
      </c>
      <c r="C56" s="75"/>
      <c r="D56" s="57">
        <f t="shared" si="0"/>
        <v>53000</v>
      </c>
    </row>
    <row r="57" spans="1:4" x14ac:dyDescent="0.3">
      <c r="A57" s="72" t="s">
        <v>224</v>
      </c>
      <c r="B57" s="73">
        <v>20000</v>
      </c>
      <c r="C57" s="75">
        <f>27000+3000</f>
        <v>30000</v>
      </c>
      <c r="D57" s="57">
        <f t="shared" si="0"/>
        <v>50000</v>
      </c>
    </row>
    <row r="58" spans="1:4" x14ac:dyDescent="0.3">
      <c r="A58" s="72" t="s">
        <v>225</v>
      </c>
      <c r="B58" s="73">
        <v>27500</v>
      </c>
      <c r="C58" s="75"/>
      <c r="D58" s="57">
        <f t="shared" si="0"/>
        <v>27500</v>
      </c>
    </row>
    <row r="59" spans="1:4" x14ac:dyDescent="0.3">
      <c r="A59" s="72" t="s">
        <v>226</v>
      </c>
      <c r="B59" s="73">
        <v>6000</v>
      </c>
      <c r="C59" s="75"/>
      <c r="D59" s="57">
        <f t="shared" si="0"/>
        <v>6000</v>
      </c>
    </row>
    <row r="60" spans="1:4" x14ac:dyDescent="0.3">
      <c r="A60" s="72" t="s">
        <v>227</v>
      </c>
      <c r="B60" s="73">
        <v>27778</v>
      </c>
      <c r="C60" s="75"/>
      <c r="D60" s="57">
        <f t="shared" si="0"/>
        <v>27778</v>
      </c>
    </row>
    <row r="61" spans="1:4" x14ac:dyDescent="0.3">
      <c r="A61" s="72" t="s">
        <v>228</v>
      </c>
      <c r="B61" s="73">
        <v>46000</v>
      </c>
      <c r="C61" s="75"/>
      <c r="D61" s="57">
        <f t="shared" si="0"/>
        <v>46000</v>
      </c>
    </row>
    <row r="62" spans="1:4" x14ac:dyDescent="0.3">
      <c r="A62" s="72" t="s">
        <v>229</v>
      </c>
      <c r="B62" s="73">
        <v>382742</v>
      </c>
      <c r="C62" s="75"/>
      <c r="D62" s="57">
        <f t="shared" si="0"/>
        <v>382742</v>
      </c>
    </row>
    <row r="63" spans="1:4" x14ac:dyDescent="0.3">
      <c r="A63" s="72" t="s">
        <v>230</v>
      </c>
      <c r="B63" s="73">
        <v>915000</v>
      </c>
      <c r="C63" s="75"/>
      <c r="D63" s="57">
        <f t="shared" si="0"/>
        <v>915000</v>
      </c>
    </row>
    <row r="64" spans="1:4" x14ac:dyDescent="0.3">
      <c r="A64" s="72" t="s">
        <v>231</v>
      </c>
      <c r="B64" s="73">
        <v>4400</v>
      </c>
      <c r="C64" s="75"/>
      <c r="D64" s="57">
        <f t="shared" si="0"/>
        <v>4400</v>
      </c>
    </row>
    <row r="65" spans="1:4" x14ac:dyDescent="0.3">
      <c r="A65" s="72" t="s">
        <v>232</v>
      </c>
      <c r="B65" s="73">
        <v>50000</v>
      </c>
      <c r="C65" s="75"/>
      <c r="D65" s="57">
        <f t="shared" si="0"/>
        <v>50000</v>
      </c>
    </row>
    <row r="66" spans="1:4" x14ac:dyDescent="0.3">
      <c r="A66" s="72" t="s">
        <v>233</v>
      </c>
      <c r="B66" s="73">
        <v>250000</v>
      </c>
      <c r="C66" s="75"/>
      <c r="D66" s="57">
        <f t="shared" si="0"/>
        <v>250000</v>
      </c>
    </row>
    <row r="67" spans="1:4" x14ac:dyDescent="0.3">
      <c r="A67" s="72" t="s">
        <v>234</v>
      </c>
      <c r="B67" s="73">
        <v>3100000</v>
      </c>
      <c r="C67" s="75">
        <v>380000</v>
      </c>
      <c r="D67" s="57">
        <f t="shared" si="0"/>
        <v>3480000</v>
      </c>
    </row>
    <row r="68" spans="1:4" x14ac:dyDescent="0.3">
      <c r="A68" s="72" t="s">
        <v>235</v>
      </c>
      <c r="B68" s="73">
        <v>120000</v>
      </c>
      <c r="C68" s="75"/>
      <c r="D68" s="57">
        <f t="shared" ref="D68:D138" si="1">B68+C68</f>
        <v>120000</v>
      </c>
    </row>
    <row r="69" spans="1:4" x14ac:dyDescent="0.3">
      <c r="A69" s="72" t="s">
        <v>236</v>
      </c>
      <c r="B69" s="73">
        <v>1200000</v>
      </c>
      <c r="C69" s="75"/>
      <c r="D69" s="57">
        <f t="shared" si="1"/>
        <v>1200000</v>
      </c>
    </row>
    <row r="70" spans="1:4" x14ac:dyDescent="0.3">
      <c r="A70" s="72" t="s">
        <v>237</v>
      </c>
      <c r="B70" s="73">
        <v>17500000</v>
      </c>
      <c r="C70" s="75">
        <f>6750000+750000</f>
        <v>7500000</v>
      </c>
      <c r="D70" s="57">
        <f t="shared" si="1"/>
        <v>25000000</v>
      </c>
    </row>
    <row r="71" spans="1:4" x14ac:dyDescent="0.3">
      <c r="A71" s="72" t="s">
        <v>238</v>
      </c>
      <c r="B71" s="73">
        <v>604300</v>
      </c>
      <c r="C71" s="75">
        <v>17800</v>
      </c>
      <c r="D71" s="57">
        <f t="shared" si="1"/>
        <v>622100</v>
      </c>
    </row>
    <row r="72" spans="1:4" x14ac:dyDescent="0.3">
      <c r="A72" s="72" t="s">
        <v>239</v>
      </c>
      <c r="B72" s="73"/>
      <c r="C72" s="75">
        <v>3240000</v>
      </c>
      <c r="D72" s="57">
        <f t="shared" si="1"/>
        <v>3240000</v>
      </c>
    </row>
    <row r="73" spans="1:4" x14ac:dyDescent="0.3">
      <c r="A73" s="72" t="s">
        <v>240</v>
      </c>
      <c r="B73" s="73">
        <v>5775</v>
      </c>
      <c r="C73" s="75"/>
      <c r="D73" s="57">
        <f t="shared" si="1"/>
        <v>5775</v>
      </c>
    </row>
    <row r="74" spans="1:4" x14ac:dyDescent="0.3">
      <c r="A74" s="72" t="s">
        <v>241</v>
      </c>
      <c r="B74" s="73">
        <v>377385</v>
      </c>
      <c r="C74" s="75"/>
      <c r="D74" s="57">
        <f t="shared" si="1"/>
        <v>377385</v>
      </c>
    </row>
    <row r="75" spans="1:4" x14ac:dyDescent="0.3">
      <c r="A75" s="72" t="s">
        <v>242</v>
      </c>
      <c r="B75" s="73">
        <v>30374395</v>
      </c>
      <c r="C75" s="75"/>
      <c r="D75" s="57">
        <f t="shared" si="1"/>
        <v>30374395</v>
      </c>
    </row>
    <row r="76" spans="1:4" x14ac:dyDescent="0.3">
      <c r="A76" s="72" t="s">
        <v>243</v>
      </c>
      <c r="B76" s="73">
        <v>7500</v>
      </c>
      <c r="C76" s="73">
        <v>91732</v>
      </c>
      <c r="D76" s="57">
        <f t="shared" si="1"/>
        <v>99232</v>
      </c>
    </row>
    <row r="77" spans="1:4" x14ac:dyDescent="0.3">
      <c r="A77" s="72" t="s">
        <v>244</v>
      </c>
      <c r="B77" s="73"/>
      <c r="C77" s="75">
        <v>177000</v>
      </c>
      <c r="D77" s="57">
        <f t="shared" si="1"/>
        <v>177000</v>
      </c>
    </row>
    <row r="78" spans="1:4" x14ac:dyDescent="0.3">
      <c r="A78" s="72" t="s">
        <v>245</v>
      </c>
      <c r="B78" s="73">
        <v>15000</v>
      </c>
      <c r="C78" s="75"/>
      <c r="D78" s="57">
        <f t="shared" si="1"/>
        <v>15000</v>
      </c>
    </row>
    <row r="79" spans="1:4" x14ac:dyDescent="0.3">
      <c r="A79" s="72" t="s">
        <v>246</v>
      </c>
      <c r="B79" s="73">
        <v>1890000</v>
      </c>
      <c r="C79" s="75"/>
      <c r="D79" s="57">
        <f t="shared" si="1"/>
        <v>1890000</v>
      </c>
    </row>
    <row r="80" spans="1:4" x14ac:dyDescent="0.3">
      <c r="A80" s="72" t="s">
        <v>247</v>
      </c>
      <c r="B80" s="73">
        <v>421202</v>
      </c>
      <c r="C80" s="75"/>
      <c r="D80" s="57">
        <f t="shared" si="1"/>
        <v>421202</v>
      </c>
    </row>
    <row r="81" spans="1:4" x14ac:dyDescent="0.3">
      <c r="A81" s="72" t="s">
        <v>200</v>
      </c>
      <c r="B81" s="73">
        <v>11800</v>
      </c>
      <c r="C81" s="75"/>
      <c r="D81" s="57">
        <f t="shared" si="1"/>
        <v>11800</v>
      </c>
    </row>
    <row r="82" spans="1:4" x14ac:dyDescent="0.3">
      <c r="A82" s="72" t="s">
        <v>248</v>
      </c>
      <c r="B82" s="73">
        <v>79000</v>
      </c>
      <c r="C82" s="73">
        <v>59000</v>
      </c>
      <c r="D82" s="73">
        <f t="shared" si="1"/>
        <v>138000</v>
      </c>
    </row>
    <row r="83" spans="1:4" x14ac:dyDescent="0.3">
      <c r="A83" s="72" t="s">
        <v>314</v>
      </c>
      <c r="B83" s="73">
        <v>37800</v>
      </c>
      <c r="C83" s="73"/>
      <c r="D83" s="73">
        <f t="shared" si="1"/>
        <v>37800</v>
      </c>
    </row>
    <row r="84" spans="1:4" x14ac:dyDescent="0.3">
      <c r="A84" s="72" t="s">
        <v>249</v>
      </c>
      <c r="B84" s="73">
        <v>192674</v>
      </c>
      <c r="C84" s="73">
        <v>619310</v>
      </c>
      <c r="D84" s="73">
        <f t="shared" si="1"/>
        <v>811984</v>
      </c>
    </row>
    <row r="85" spans="1:4" x14ac:dyDescent="0.3">
      <c r="A85" s="72" t="s">
        <v>315</v>
      </c>
      <c r="B85" s="73">
        <v>25000</v>
      </c>
      <c r="C85" s="73"/>
      <c r="D85" s="73">
        <f t="shared" si="1"/>
        <v>25000</v>
      </c>
    </row>
    <row r="86" spans="1:4" x14ac:dyDescent="0.3">
      <c r="A86" s="72" t="s">
        <v>316</v>
      </c>
      <c r="B86" s="73"/>
      <c r="C86" s="73">
        <f>23814+3150+10206</f>
        <v>37170</v>
      </c>
      <c r="D86" s="73">
        <f t="shared" si="1"/>
        <v>37170</v>
      </c>
    </row>
    <row r="87" spans="1:4" x14ac:dyDescent="0.3">
      <c r="A87" s="72" t="s">
        <v>317</v>
      </c>
      <c r="B87" s="73"/>
      <c r="C87" s="73">
        <f>177482</f>
        <v>177482</v>
      </c>
      <c r="D87" s="73">
        <f t="shared" si="1"/>
        <v>177482</v>
      </c>
    </row>
    <row r="88" spans="1:4" x14ac:dyDescent="0.3">
      <c r="A88" s="72" t="s">
        <v>318</v>
      </c>
      <c r="B88" s="73">
        <v>4586842</v>
      </c>
      <c r="C88" s="73"/>
      <c r="D88" s="73">
        <f t="shared" si="1"/>
        <v>4586842</v>
      </c>
    </row>
    <row r="89" spans="1:4" x14ac:dyDescent="0.3">
      <c r="A89" s="72" t="s">
        <v>250</v>
      </c>
      <c r="B89" s="73">
        <f>75460+2200</f>
        <v>77660</v>
      </c>
      <c r="C89" s="75">
        <v>52140</v>
      </c>
      <c r="D89" s="57">
        <f t="shared" si="1"/>
        <v>129800</v>
      </c>
    </row>
    <row r="90" spans="1:4" x14ac:dyDescent="0.3">
      <c r="A90" s="72" t="s">
        <v>251</v>
      </c>
      <c r="B90" s="73">
        <v>25000</v>
      </c>
      <c r="C90" s="75"/>
      <c r="D90" s="57">
        <f t="shared" si="1"/>
        <v>25000</v>
      </c>
    </row>
    <row r="91" spans="1:4" x14ac:dyDescent="0.3">
      <c r="A91" s="72" t="s">
        <v>252</v>
      </c>
      <c r="B91" s="73">
        <v>213500</v>
      </c>
      <c r="C91" s="75"/>
      <c r="D91" s="57">
        <f t="shared" si="1"/>
        <v>213500</v>
      </c>
    </row>
    <row r="92" spans="1:4" x14ac:dyDescent="0.3">
      <c r="A92" s="72" t="s">
        <v>252</v>
      </c>
      <c r="B92" s="73">
        <v>24900</v>
      </c>
      <c r="C92" s="75"/>
      <c r="D92" s="57">
        <f t="shared" si="1"/>
        <v>24900</v>
      </c>
    </row>
    <row r="93" spans="1:4" x14ac:dyDescent="0.3">
      <c r="A93" s="72" t="s">
        <v>253</v>
      </c>
      <c r="B93" s="73">
        <v>13520</v>
      </c>
      <c r="C93" s="75"/>
      <c r="D93" s="57">
        <f t="shared" si="1"/>
        <v>13520</v>
      </c>
    </row>
    <row r="94" spans="1:4" x14ac:dyDescent="0.3">
      <c r="A94" s="72" t="s">
        <v>254</v>
      </c>
      <c r="B94" s="73">
        <f>38430+26996</f>
        <v>65426</v>
      </c>
      <c r="C94" s="75"/>
      <c r="D94" s="57">
        <f t="shared" si="1"/>
        <v>65426</v>
      </c>
    </row>
    <row r="95" spans="1:4" x14ac:dyDescent="0.3">
      <c r="A95" s="72" t="s">
        <v>255</v>
      </c>
      <c r="B95" s="73">
        <f>322+22865</f>
        <v>23187</v>
      </c>
      <c r="C95" s="75"/>
      <c r="D95" s="57">
        <f t="shared" si="1"/>
        <v>23187</v>
      </c>
    </row>
    <row r="96" spans="1:4" x14ac:dyDescent="0.3">
      <c r="A96" s="72" t="s">
        <v>256</v>
      </c>
      <c r="B96" s="73">
        <v>1400</v>
      </c>
      <c r="C96" s="75"/>
      <c r="D96" s="57">
        <f t="shared" si="1"/>
        <v>1400</v>
      </c>
    </row>
    <row r="97" spans="1:4" x14ac:dyDescent="0.3">
      <c r="A97" s="72" t="s">
        <v>257</v>
      </c>
      <c r="B97" s="75">
        <f>587063+233502</f>
        <v>820565</v>
      </c>
      <c r="C97" s="75">
        <v>304345</v>
      </c>
      <c r="D97" s="57">
        <f t="shared" si="1"/>
        <v>1124910</v>
      </c>
    </row>
    <row r="98" spans="1:4" x14ac:dyDescent="0.3">
      <c r="A98" s="72" t="s">
        <v>201</v>
      </c>
      <c r="B98" s="73">
        <v>10425</v>
      </c>
      <c r="C98" s="75"/>
      <c r="D98" s="57">
        <f t="shared" si="1"/>
        <v>10425</v>
      </c>
    </row>
    <row r="99" spans="1:4" x14ac:dyDescent="0.3">
      <c r="A99" s="72" t="s">
        <v>258</v>
      </c>
      <c r="B99" s="73">
        <f>248929+118390</f>
        <v>367319</v>
      </c>
      <c r="C99" s="75"/>
      <c r="D99" s="57">
        <f t="shared" si="1"/>
        <v>367319</v>
      </c>
    </row>
    <row r="100" spans="1:4" x14ac:dyDescent="0.3">
      <c r="A100" s="72" t="s">
        <v>259</v>
      </c>
      <c r="B100" s="73">
        <v>4010706</v>
      </c>
      <c r="C100" s="75"/>
      <c r="D100" s="57">
        <f t="shared" si="1"/>
        <v>4010706</v>
      </c>
    </row>
    <row r="101" spans="1:4" x14ac:dyDescent="0.3">
      <c r="A101" s="72" t="s">
        <v>260</v>
      </c>
      <c r="B101" s="73">
        <v>51</v>
      </c>
      <c r="C101" s="75"/>
      <c r="D101" s="57">
        <f t="shared" si="1"/>
        <v>51</v>
      </c>
    </row>
    <row r="102" spans="1:4" x14ac:dyDescent="0.3">
      <c r="A102" s="72" t="s">
        <v>261</v>
      </c>
      <c r="B102" s="73">
        <f>20100+34430+1000</f>
        <v>55530</v>
      </c>
      <c r="C102" s="75"/>
      <c r="D102" s="57">
        <f t="shared" si="1"/>
        <v>55530</v>
      </c>
    </row>
    <row r="103" spans="1:4" x14ac:dyDescent="0.3">
      <c r="A103" s="72" t="s">
        <v>262</v>
      </c>
      <c r="B103" s="73">
        <v>11649</v>
      </c>
      <c r="C103" s="75"/>
      <c r="D103" s="57">
        <f t="shared" si="1"/>
        <v>11649</v>
      </c>
    </row>
    <row r="104" spans="1:4" x14ac:dyDescent="0.3">
      <c r="A104" s="72" t="s">
        <v>263</v>
      </c>
      <c r="B104" s="73">
        <v>5000</v>
      </c>
      <c r="C104" s="75"/>
      <c r="D104" s="57">
        <f t="shared" si="1"/>
        <v>5000</v>
      </c>
    </row>
    <row r="105" spans="1:4" x14ac:dyDescent="0.3">
      <c r="A105" s="72" t="s">
        <v>264</v>
      </c>
      <c r="B105" s="73">
        <v>74750</v>
      </c>
      <c r="C105" s="75"/>
      <c r="D105" s="57">
        <f t="shared" si="1"/>
        <v>74750</v>
      </c>
    </row>
    <row r="106" spans="1:4" x14ac:dyDescent="0.3">
      <c r="A106" s="72" t="s">
        <v>265</v>
      </c>
      <c r="B106" s="73">
        <v>19227</v>
      </c>
      <c r="C106" s="75"/>
      <c r="D106" s="57">
        <f t="shared" si="1"/>
        <v>19227</v>
      </c>
    </row>
    <row r="107" spans="1:4" x14ac:dyDescent="0.3">
      <c r="A107" s="72" t="s">
        <v>266</v>
      </c>
      <c r="B107" s="73">
        <v>1200</v>
      </c>
      <c r="C107" s="75"/>
      <c r="D107" s="57">
        <f t="shared" si="1"/>
        <v>1200</v>
      </c>
    </row>
    <row r="108" spans="1:4" x14ac:dyDescent="0.3">
      <c r="A108" s="72" t="s">
        <v>267</v>
      </c>
      <c r="B108" s="73">
        <v>40194.25</v>
      </c>
      <c r="C108" s="75"/>
      <c r="D108" s="57">
        <f t="shared" si="1"/>
        <v>40194.25</v>
      </c>
    </row>
    <row r="109" spans="1:4" x14ac:dyDescent="0.3">
      <c r="A109" s="72" t="s">
        <v>268</v>
      </c>
      <c r="B109" s="73">
        <v>10146</v>
      </c>
      <c r="C109" s="75"/>
      <c r="D109" s="57">
        <f t="shared" si="1"/>
        <v>10146</v>
      </c>
    </row>
    <row r="110" spans="1:4" x14ac:dyDescent="0.3">
      <c r="A110" s="72" t="s">
        <v>269</v>
      </c>
      <c r="B110" s="73">
        <f>500+4840+130541-924</f>
        <v>134957</v>
      </c>
      <c r="C110" s="75"/>
      <c r="D110" s="57">
        <f t="shared" si="1"/>
        <v>134957</v>
      </c>
    </row>
    <row r="111" spans="1:4" x14ac:dyDescent="0.3">
      <c r="A111" s="72" t="s">
        <v>270</v>
      </c>
      <c r="B111" s="73">
        <f>865523.26+3200</f>
        <v>868723.26</v>
      </c>
      <c r="C111" s="75"/>
      <c r="D111" s="57">
        <f t="shared" si="1"/>
        <v>868723.26</v>
      </c>
    </row>
    <row r="112" spans="1:4" x14ac:dyDescent="0.3">
      <c r="A112" s="72" t="s">
        <v>271</v>
      </c>
      <c r="B112" s="73">
        <v>2500</v>
      </c>
      <c r="C112" s="75"/>
      <c r="D112" s="57">
        <f t="shared" si="1"/>
        <v>2500</v>
      </c>
    </row>
    <row r="113" spans="1:4" x14ac:dyDescent="0.3">
      <c r="A113" s="72" t="s">
        <v>272</v>
      </c>
      <c r="B113" s="73">
        <v>10000</v>
      </c>
      <c r="C113" s="75"/>
      <c r="D113" s="57">
        <f t="shared" si="1"/>
        <v>10000</v>
      </c>
    </row>
    <row r="114" spans="1:4" x14ac:dyDescent="0.3">
      <c r="A114" s="72" t="s">
        <v>273</v>
      </c>
      <c r="B114" s="73">
        <v>150210</v>
      </c>
      <c r="C114" s="75"/>
      <c r="D114" s="57">
        <f t="shared" si="1"/>
        <v>150210</v>
      </c>
    </row>
    <row r="115" spans="1:4" x14ac:dyDescent="0.3">
      <c r="A115" s="72" t="s">
        <v>274</v>
      </c>
      <c r="B115" s="73">
        <v>75000</v>
      </c>
      <c r="C115" s="75"/>
      <c r="D115" s="57">
        <f t="shared" si="1"/>
        <v>75000</v>
      </c>
    </row>
    <row r="116" spans="1:4" x14ac:dyDescent="0.3">
      <c r="A116" s="72" t="s">
        <v>275</v>
      </c>
      <c r="B116" s="73">
        <f>230+2334+7600</f>
        <v>10164</v>
      </c>
      <c r="C116" s="75"/>
      <c r="D116" s="57">
        <f t="shared" si="1"/>
        <v>10164</v>
      </c>
    </row>
    <row r="117" spans="1:4" x14ac:dyDescent="0.3">
      <c r="A117" s="72" t="s">
        <v>276</v>
      </c>
      <c r="B117" s="73">
        <f>4200+7800</f>
        <v>12000</v>
      </c>
      <c r="C117" s="75"/>
      <c r="D117" s="57">
        <f t="shared" si="1"/>
        <v>12000</v>
      </c>
    </row>
    <row r="118" spans="1:4" x14ac:dyDescent="0.3">
      <c r="A118" s="72" t="s">
        <v>277</v>
      </c>
      <c r="B118" s="75">
        <v>7.64</v>
      </c>
      <c r="C118" s="75"/>
      <c r="D118" s="57">
        <f t="shared" si="1"/>
        <v>7.64</v>
      </c>
    </row>
    <row r="119" spans="1:4" x14ac:dyDescent="0.3">
      <c r="A119" s="72" t="s">
        <v>278</v>
      </c>
      <c r="B119" s="75">
        <f>10936+27738</f>
        <v>38674</v>
      </c>
      <c r="C119" s="75"/>
      <c r="D119" s="57">
        <f t="shared" si="1"/>
        <v>38674</v>
      </c>
    </row>
    <row r="120" spans="1:4" x14ac:dyDescent="0.3">
      <c r="A120" s="72" t="s">
        <v>278</v>
      </c>
      <c r="B120" s="75">
        <v>27738</v>
      </c>
      <c r="C120" s="75"/>
      <c r="D120" s="57">
        <f t="shared" si="1"/>
        <v>27738</v>
      </c>
    </row>
    <row r="121" spans="1:4" x14ac:dyDescent="0.3">
      <c r="A121" s="72" t="s">
        <v>279</v>
      </c>
      <c r="B121" s="75">
        <f>8526+7193</f>
        <v>15719</v>
      </c>
      <c r="C121" s="75"/>
      <c r="D121" s="57">
        <f t="shared" si="1"/>
        <v>15719</v>
      </c>
    </row>
    <row r="122" spans="1:4" x14ac:dyDescent="0.3">
      <c r="A122" s="72" t="s">
        <v>280</v>
      </c>
      <c r="B122" s="75">
        <f>309543+147678</f>
        <v>457221</v>
      </c>
      <c r="C122" s="75"/>
      <c r="D122" s="57">
        <f t="shared" si="1"/>
        <v>457221</v>
      </c>
    </row>
    <row r="123" spans="1:4" x14ac:dyDescent="0.3">
      <c r="A123" s="72" t="s">
        <v>281</v>
      </c>
      <c r="B123" s="75">
        <f>4317457+16667+6667</f>
        <v>4340791</v>
      </c>
      <c r="C123" s="75">
        <v>1151563</v>
      </c>
      <c r="D123" s="57">
        <f t="shared" si="1"/>
        <v>5492354</v>
      </c>
    </row>
    <row r="124" spans="1:4" x14ac:dyDescent="0.3">
      <c r="A124" s="72" t="s">
        <v>282</v>
      </c>
      <c r="B124" s="75">
        <f>45767-924</f>
        <v>44843</v>
      </c>
      <c r="C124" s="75">
        <v>10739</v>
      </c>
      <c r="D124" s="57">
        <f t="shared" si="1"/>
        <v>55582</v>
      </c>
    </row>
    <row r="125" spans="1:4" x14ac:dyDescent="0.3">
      <c r="A125" s="72" t="s">
        <v>283</v>
      </c>
      <c r="B125" s="75">
        <v>304698.02</v>
      </c>
      <c r="C125" s="75"/>
      <c r="D125" s="57">
        <f t="shared" si="1"/>
        <v>304698.02</v>
      </c>
    </row>
    <row r="126" spans="1:4" x14ac:dyDescent="0.3">
      <c r="A126" s="72" t="s">
        <v>242</v>
      </c>
      <c r="B126" s="75">
        <v>1252650</v>
      </c>
      <c r="C126" s="75">
        <v>0</v>
      </c>
      <c r="D126" s="57">
        <f t="shared" si="1"/>
        <v>1252650</v>
      </c>
    </row>
    <row r="127" spans="1:4" x14ac:dyDescent="0.3">
      <c r="A127" s="72" t="s">
        <v>284</v>
      </c>
      <c r="B127" s="75">
        <v>2646330.9299999997</v>
      </c>
      <c r="C127" s="75"/>
      <c r="D127" s="57">
        <f t="shared" si="1"/>
        <v>2646330.9299999997</v>
      </c>
    </row>
    <row r="128" spans="1:4" x14ac:dyDescent="0.3">
      <c r="A128" s="72" t="s">
        <v>16</v>
      </c>
      <c r="B128" s="75">
        <v>4358583</v>
      </c>
      <c r="C128" s="75"/>
      <c r="D128" s="57">
        <f t="shared" si="1"/>
        <v>4358583</v>
      </c>
    </row>
    <row r="129" spans="1:4" x14ac:dyDescent="0.3">
      <c r="A129" s="72" t="s">
        <v>285</v>
      </c>
      <c r="B129" s="75">
        <v>30427561.91</v>
      </c>
      <c r="C129" s="75"/>
      <c r="D129" s="57">
        <f t="shared" si="1"/>
        <v>30427561.91</v>
      </c>
    </row>
    <row r="130" spans="1:4" x14ac:dyDescent="0.3">
      <c r="A130" s="122" t="s">
        <v>319</v>
      </c>
      <c r="B130" s="75">
        <v>47360</v>
      </c>
      <c r="C130" s="75"/>
      <c r="D130" s="57">
        <f t="shared" si="1"/>
        <v>47360</v>
      </c>
    </row>
    <row r="131" spans="1:4" x14ac:dyDescent="0.3">
      <c r="A131" s="122" t="s">
        <v>320</v>
      </c>
      <c r="B131" s="75"/>
      <c r="C131" s="75">
        <f>296660+127140+4075</f>
        <v>427875</v>
      </c>
      <c r="D131" s="57">
        <f t="shared" si="1"/>
        <v>427875</v>
      </c>
    </row>
    <row r="132" spans="1:4" x14ac:dyDescent="0.3">
      <c r="A132" s="122" t="s">
        <v>321</v>
      </c>
      <c r="B132" s="75"/>
      <c r="C132" s="75">
        <f>5557+48</f>
        <v>5605</v>
      </c>
      <c r="D132" s="57">
        <f t="shared" si="1"/>
        <v>5605</v>
      </c>
    </row>
    <row r="133" spans="1:4" x14ac:dyDescent="0.3">
      <c r="A133" s="122" t="s">
        <v>322</v>
      </c>
      <c r="B133" s="75"/>
      <c r="C133" s="75">
        <f>1170000+10000</f>
        <v>1180000</v>
      </c>
      <c r="D133" s="57">
        <f t="shared" si="1"/>
        <v>1180000</v>
      </c>
    </row>
    <row r="134" spans="1:4" x14ac:dyDescent="0.3">
      <c r="A134" s="72" t="s">
        <v>286</v>
      </c>
      <c r="B134" s="75">
        <v>562000</v>
      </c>
      <c r="C134" s="75"/>
      <c r="D134" s="57">
        <f t="shared" si="1"/>
        <v>562000</v>
      </c>
    </row>
    <row r="135" spans="1:4" x14ac:dyDescent="0.3">
      <c r="A135" s="72" t="s">
        <v>287</v>
      </c>
      <c r="B135" s="75">
        <v>125458</v>
      </c>
      <c r="C135" s="75"/>
      <c r="D135" s="57">
        <f t="shared" si="1"/>
        <v>125458</v>
      </c>
    </row>
    <row r="136" spans="1:4" x14ac:dyDescent="0.3">
      <c r="A136" s="72" t="s">
        <v>288</v>
      </c>
      <c r="B136" s="75">
        <v>136754</v>
      </c>
      <c r="C136" s="75">
        <v>478860</v>
      </c>
      <c r="D136" s="57">
        <f t="shared" si="1"/>
        <v>615614</v>
      </c>
    </row>
    <row r="137" spans="1:4" x14ac:dyDescent="0.3">
      <c r="A137" s="72" t="s">
        <v>289</v>
      </c>
      <c r="B137" s="75"/>
      <c r="C137" s="75">
        <v>36000</v>
      </c>
      <c r="D137" s="57">
        <f t="shared" si="1"/>
        <v>36000</v>
      </c>
    </row>
    <row r="138" spans="1:4" x14ac:dyDescent="0.3">
      <c r="A138" s="72" t="s">
        <v>290</v>
      </c>
      <c r="B138" s="75"/>
      <c r="C138" s="75">
        <v>35400</v>
      </c>
      <c r="D138" s="57">
        <f t="shared" si="1"/>
        <v>35400</v>
      </c>
    </row>
    <row r="139" spans="1:4" x14ac:dyDescent="0.3">
      <c r="A139" s="72" t="s">
        <v>291</v>
      </c>
      <c r="B139" s="75">
        <v>810000</v>
      </c>
      <c r="C139" s="75">
        <v>1113750</v>
      </c>
      <c r="D139" s="57">
        <f t="shared" ref="D139:D141" si="2">B139+C139</f>
        <v>1923750</v>
      </c>
    </row>
    <row r="140" spans="1:4" x14ac:dyDescent="0.3">
      <c r="A140" s="72" t="s">
        <v>292</v>
      </c>
      <c r="B140" s="75">
        <v>20807.8</v>
      </c>
      <c r="C140" s="75"/>
      <c r="D140" s="57">
        <f t="shared" ref="D140" si="3">B140+C140</f>
        <v>20807.8</v>
      </c>
    </row>
    <row r="141" spans="1:4" x14ac:dyDescent="0.3">
      <c r="A141" s="72" t="s">
        <v>349</v>
      </c>
      <c r="B141" s="75"/>
      <c r="C141" s="75">
        <v>35000</v>
      </c>
      <c r="D141" s="57">
        <f t="shared" si="2"/>
        <v>35000</v>
      </c>
    </row>
    <row r="142" spans="1:4" x14ac:dyDescent="0.3">
      <c r="A142" s="88" t="s">
        <v>20</v>
      </c>
      <c r="B142" s="58">
        <f>ROUND(SUM(B3:B141),0)</f>
        <v>176709157</v>
      </c>
      <c r="C142" s="58">
        <f>ROUND(SUM(C3:C141),0)</f>
        <v>22313082</v>
      </c>
      <c r="D142" s="58">
        <f>ROUND(SUM(D3:D141),0)</f>
        <v>199022239</v>
      </c>
    </row>
  </sheetData>
  <mergeCells count="1">
    <mergeCell ref="A1:L1"/>
  </mergeCells>
  <hyperlinks>
    <hyperlink ref="A12" r:id="rId1" display="https://www.justdial.com/Mumbai/Bharat-Infrastructure-Engineering-Ltd-Head-Office-Off-Church-Road-Opposite-Hotel-Leela-Andheri-East/022P7703674_BZDET" xr:uid="{1F8E0076-CC0F-485D-A675-6280CB82EB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Construction Area</vt:lpstr>
      <vt:lpstr>P&amp;M Utilities</vt:lpstr>
      <vt:lpstr>Summary Sheet</vt:lpstr>
      <vt:lpstr>Land Cost</vt:lpstr>
      <vt:lpstr>TDR &amp; Approval</vt:lpstr>
      <vt:lpstr>Construction Cost Bills</vt:lpstr>
      <vt:lpstr>P&amp;M Utilities Bills</vt:lpstr>
      <vt:lpstr>CPPOE</vt:lpstr>
      <vt:lpstr>Contingency</vt:lpstr>
      <vt:lpstr>Interest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2024-09-18T10:06:01Z</cp:lastPrinted>
  <dcterms:created xsi:type="dcterms:W3CDTF">2023-03-09T11:26:09Z</dcterms:created>
  <dcterms:modified xsi:type="dcterms:W3CDTF">2025-03-20T11:23:30Z</dcterms:modified>
</cp:coreProperties>
</file>