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Andheri (East)\"/>
    </mc:Choice>
  </mc:AlternateContent>
  <xr:revisionPtr revIDLastSave="0" documentId="13_ncr:1_{1DB79EBC-2377-4F07-B937-C0D8F5062F06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Q10" i="4" l="1"/>
  <c r="R6" i="4"/>
  <c r="P6" i="4"/>
  <c r="S6" i="4" s="1"/>
  <c r="O5" i="4"/>
  <c r="R5" i="4" s="1"/>
  <c r="P5" i="4"/>
  <c r="S5" i="4" s="1"/>
  <c r="P3" i="4"/>
  <c r="P4" i="4"/>
  <c r="P7" i="4"/>
  <c r="P2" i="4"/>
  <c r="G8" i="4"/>
  <c r="H8" i="4"/>
  <c r="B8" i="4"/>
  <c r="C8" i="4"/>
  <c r="C3" i="4"/>
  <c r="D3" i="4" s="1"/>
  <c r="C4" i="4"/>
  <c r="D4" i="4" s="1"/>
  <c r="C5" i="4"/>
  <c r="D5" i="4" s="1"/>
  <c r="C6" i="4"/>
  <c r="D6" i="4" s="1"/>
  <c r="C7" i="4"/>
  <c r="D7" i="4" s="1"/>
  <c r="C9" i="4"/>
  <c r="D9" i="4"/>
  <c r="C10" i="4"/>
  <c r="D10" i="4"/>
  <c r="D18" i="23"/>
  <c r="I4" i="23"/>
  <c r="C11" i="4"/>
  <c r="C12" i="4"/>
  <c r="D2" i="4"/>
  <c r="C2" i="4"/>
  <c r="C7" i="23"/>
  <c r="R3" i="4"/>
  <c r="R2" i="4"/>
  <c r="S4" i="4"/>
  <c r="R4" i="4"/>
  <c r="S3" i="4"/>
  <c r="S2" i="4"/>
  <c r="D2" i="25"/>
  <c r="C13" i="4"/>
  <c r="C14" i="4"/>
  <c r="P11" i="4" l="1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C21" i="23"/>
  <c r="J18" i="4"/>
  <c r="I18" i="4"/>
  <c r="J17" i="4"/>
  <c r="I17" i="4"/>
  <c r="J16" i="4"/>
  <c r="I16" i="4"/>
  <c r="J15" i="4"/>
  <c r="I15" i="4"/>
  <c r="H33" i="23" l="1"/>
  <c r="F33" i="23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G9" i="4" l="1"/>
  <c r="H9" i="4"/>
  <c r="R8" i="4"/>
  <c r="R7" i="4"/>
</calcChain>
</file>

<file path=xl/sharedStrings.xml><?xml version="1.0" encoding="utf-8"?>
<sst xmlns="http://schemas.openxmlformats.org/spreadsheetml/2006/main" count="107" uniqueCount="84">
  <si>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</si>
  <si>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</si>
  <si>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</si>
  <si>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</si>
  <si>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</si>
  <si>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</si>
  <si>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</si>
  <si>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</si>
  <si>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</si>
  <si>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</si>
  <si>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</si>
  <si>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</si>
  <si>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</si>
  <si>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</si>
  <si>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</si>
  <si>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</si>
  <si>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</si>
  <si>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</si>
  <si>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</si>
  <si>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</si>
  <si>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</si>
  <si>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</si>
  <si>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</si>
  <si>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</si>
  <si>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</si>
  <si>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</si>
  <si>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</si>
  <si>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</si>
  <si>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</si>
  <si>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</si>
  <si>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</si>
  <si>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</si>
  <si>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</si>
  <si>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</si>
  <si>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</si>
  <si>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</si>
  <si>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</si>
  <si>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</si>
  <si>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</si>
  <si>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</si>
  <si>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</si>
  <si>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</si>
  <si>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</si>
  <si>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</si>
  <si>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</si>
  <si>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</si>
  <si>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</si>
  <si>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</si>
  <si>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</si>
  <si>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</si>
  <si>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</si>
  <si>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</si>
  <si>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</si>
  <si>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</si>
  <si>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</si>
  <si>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</si>
  <si>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</si>
  <si>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</si>
  <si>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</si>
  <si>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</si>
  <si>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</si>
  <si>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</si>
  <si>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</si>
  <si>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</si>
  <si>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</si>
  <si>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</si>
  <si>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</si>
  <si>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</si>
  <si>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</si>
  <si>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</si>
  <si>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</si>
  <si>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</si>
  <si>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Built up area (20%)</t>
  </si>
  <si>
    <t>Flat No</t>
  </si>
  <si>
    <t>Sq. M.</t>
  </si>
  <si>
    <t xml:space="preserve">SBI -RACPC Andheri (East) - Minjurpet Narasimhan Ravi - Residential Flat No. 202, 2nd Floor, Wing - B, Raj Rudram Co-Op HSG Soc Ltd Gokuldham , Goregaon East Mumbai , 400063, State - Maharashtra, India  </t>
  </si>
  <si>
    <t>Lead No. 13658</t>
  </si>
  <si>
    <t>SBI (RACPC Andheri (East)</t>
  </si>
  <si>
    <t>Minjurpet Narasimhan Ravi</t>
  </si>
  <si>
    <t>OC</t>
  </si>
  <si>
    <t>page</t>
  </si>
  <si>
    <t>2nd Flr</t>
  </si>
  <si>
    <t>rate on CA</t>
  </si>
  <si>
    <t>62/294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</si>
</sst>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0" fillId="2" borderId="0" xfId="0" applyNumberFormat="1" applyFill="1"/>
    <xf numFmtId="0" fontId="0" fillId="0" borderId="2" xfId="0" applyFont="1" applyBorder="1"/>
    <xf numFmtId="0" fontId="0" fillId="0" borderId="3" xfId="0" applyFont="1" applyBorder="1"/>
    <xf numFmtId="0" fontId="0" fillId="0" borderId="0" xfId="0" applyFont="1"/>
    <xf numFmtId="0" fontId="0" fillId="0" borderId="5" xfId="0" applyFont="1" applyBorder="1"/>
    <xf numFmtId="0" fontId="0" fillId="2" borderId="0" xfId="0" applyFont="1" applyFill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" fontId="0" fillId="0" borderId="0" xfId="0" applyNumberFormat="1" applyFont="1"/>
    <xf numFmtId="10" fontId="2" fillId="0" borderId="0" xfId="0" applyNumberFormat="1" applyFont="1"/>
    <xf numFmtId="43" fontId="0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43" fontId="2" fillId="0" borderId="0" xfId="0" applyNumberFormat="1" applyFont="1"/>
    <xf numFmtId="43" fontId="0" fillId="0" borderId="7" xfId="0" applyNumberFormat="1" applyFont="1" applyBorder="1"/>
    <xf numFmtId="43" fontId="0" fillId="2" borderId="0" xfId="0" applyNumberFormat="1" applyFont="1" applyFill="1"/>
    <xf numFmtId="4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499574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A657B2-587B-95CE-01ED-E4915A91F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21593" cy="8402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572431</xdr:colOff>
      <xdr:row>40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D990BA-4124-C460-D8A3-0076B6850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68431" cy="77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10</xdr:col>
      <xdr:colOff>229483</xdr:colOff>
      <xdr:row>82</xdr:row>
      <xdr:rowOff>29589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133958-2EE6-5CF9-43C3-5BA4209C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6325483" cy="7268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11</xdr:col>
      <xdr:colOff>362936</xdr:colOff>
      <xdr:row>108</xdr:row>
      <xdr:rowOff>612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41E008-5280-6E4E-6033-97C619D92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192500"/>
          <a:ext cx="7068536" cy="43821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200989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212277-A41C-4D0B-ACFA-CE22DAE54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06589" cy="8526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296507</xdr:colOff>
      <xdr:row>85</xdr:row>
      <xdr:rowOff>134406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D2CA01-7ADA-A94D-A9BD-B81EADC6B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8830907" cy="7563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11</xdr:col>
      <xdr:colOff>305778</xdr:colOff>
      <xdr:row>129</xdr:row>
      <xdr:rowOff>20143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1427FA-B5C7-A6B6-8F78-6AA85510F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7011378" cy="7830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11</xdr:col>
      <xdr:colOff>277199</xdr:colOff>
      <xdr:row>172</xdr:row>
      <xdr:rowOff>182090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DCB7236-B56E-8C29-DDA6-8D64FA42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955500"/>
          <a:ext cx="6982799" cy="7992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11</xdr:col>
      <xdr:colOff>324831</xdr:colOff>
      <xdr:row>215</xdr:row>
      <xdr:rowOff>1064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EE858D0-DED7-EDEE-D3E2-02DC50645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337500"/>
          <a:ext cx="7030431" cy="7621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11</xdr:col>
      <xdr:colOff>200989</xdr:colOff>
      <xdr:row>253</xdr:row>
      <xdr:rowOff>39063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A3A32D6-39B1-827F-FFEC-AE13446CE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338500"/>
          <a:ext cx="6906589" cy="6897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14</xdr:col>
      <xdr:colOff>229823</xdr:colOff>
      <xdr:row>292</xdr:row>
      <xdr:rowOff>48615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9DBB600-18F0-B7A7-8D5E-F60768167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8577500"/>
          <a:ext cx="8764223" cy="7097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96" t="s">
        <v>43</v>
      </c>
      <c r="H2" s="97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zoomScale="130" zoomScaleNormal="13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03" customWidth="1"/>
    <col min="4" max="4" width="15.5703125" style="103" bestFit="1" customWidth="1"/>
    <col min="5" max="5" width="27.140625" style="103" customWidth="1"/>
    <col min="6" max="6" width="24" style="103" customWidth="1"/>
    <col min="7" max="7" width="8.85546875" style="103" customWidth="1"/>
    <col min="8" max="8" width="12.5703125" style="103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1"/>
      <c r="D1" s="102"/>
    </row>
    <row r="2" spans="1:13" x14ac:dyDescent="0.25">
      <c r="A2" s="9"/>
      <c r="C2" s="95" t="s">
        <v>81</v>
      </c>
      <c r="D2" s="104"/>
      <c r="F2" s="105"/>
      <c r="G2" s="105"/>
      <c r="H2" s="95" t="s">
        <v>74</v>
      </c>
      <c r="I2" s="83" t="s">
        <v>36</v>
      </c>
      <c r="L2" t="s">
        <v>69</v>
      </c>
    </row>
    <row r="3" spans="1:13" ht="18.75" x14ac:dyDescent="0.3">
      <c r="A3" s="9" t="s">
        <v>8</v>
      </c>
      <c r="B3" s="11"/>
      <c r="C3" s="106">
        <f>C4+C5</f>
        <v>24800</v>
      </c>
      <c r="D3" s="107" t="s">
        <v>82</v>
      </c>
      <c r="F3" s="72" t="s">
        <v>66</v>
      </c>
      <c r="G3" s="83" t="s">
        <v>62</v>
      </c>
      <c r="H3" s="75"/>
      <c r="I3" s="74">
        <v>732</v>
      </c>
      <c r="J3" s="75"/>
      <c r="L3" t="s">
        <v>70</v>
      </c>
      <c r="M3">
        <v>314</v>
      </c>
    </row>
    <row r="4" spans="1:13" ht="30" x14ac:dyDescent="0.25">
      <c r="A4" s="12" t="s">
        <v>9</v>
      </c>
      <c r="B4" s="11"/>
      <c r="C4" s="106">
        <v>3000</v>
      </c>
      <c r="D4" s="108"/>
      <c r="F4" s="82"/>
      <c r="G4" s="83" t="s">
        <v>71</v>
      </c>
      <c r="H4" s="93"/>
      <c r="I4" s="74">
        <f>I3*1.2</f>
        <v>878.4</v>
      </c>
      <c r="J4" s="73"/>
      <c r="K4" s="3"/>
      <c r="L4" s="3"/>
    </row>
    <row r="5" spans="1:13" x14ac:dyDescent="0.25">
      <c r="A5" s="9" t="s">
        <v>10</v>
      </c>
      <c r="B5" s="11"/>
      <c r="C5" s="106">
        <v>21800</v>
      </c>
      <c r="D5" s="108"/>
      <c r="F5" s="105"/>
      <c r="G5" s="73"/>
      <c r="H5" s="73"/>
      <c r="I5" s="74"/>
    </row>
    <row r="6" spans="1:13" x14ac:dyDescent="0.25">
      <c r="A6" s="9" t="s">
        <v>11</v>
      </c>
      <c r="B6" s="11"/>
      <c r="C6" s="106">
        <f>C4</f>
        <v>3000</v>
      </c>
      <c r="D6" s="108"/>
      <c r="F6" s="105"/>
      <c r="G6" s="73"/>
      <c r="H6" s="75"/>
      <c r="I6" s="74"/>
    </row>
    <row r="7" spans="1:13" x14ac:dyDescent="0.25">
      <c r="A7" s="9" t="s">
        <v>12</v>
      </c>
      <c r="B7" s="13"/>
      <c r="C7" s="4">
        <f>E9-E8</f>
        <v>21</v>
      </c>
      <c r="D7" s="4"/>
    </row>
    <row r="8" spans="1:13" x14ac:dyDescent="0.25">
      <c r="A8" s="9" t="s">
        <v>13</v>
      </c>
      <c r="B8" s="13"/>
      <c r="C8" s="4">
        <f>C9-C7</f>
        <v>39</v>
      </c>
      <c r="D8" s="83" t="s">
        <v>79</v>
      </c>
      <c r="E8" s="83">
        <v>2004</v>
      </c>
      <c r="F8" s="105"/>
    </row>
    <row r="9" spans="1:13" x14ac:dyDescent="0.25">
      <c r="A9" s="9" t="s">
        <v>14</v>
      </c>
      <c r="B9" s="13"/>
      <c r="C9" s="4">
        <v>60</v>
      </c>
      <c r="D9" s="84"/>
      <c r="E9" s="83">
        <v>2025</v>
      </c>
      <c r="M9" s="71"/>
    </row>
    <row r="10" spans="1:13" ht="30" x14ac:dyDescent="0.25">
      <c r="A10" s="12" t="s">
        <v>15</v>
      </c>
      <c r="B10" s="13"/>
      <c r="C10" s="4">
        <f>90*C7/C9</f>
        <v>31.5</v>
      </c>
      <c r="D10" s="4"/>
      <c r="E10" s="105"/>
      <c r="F10" s="109"/>
      <c r="G10" s="109"/>
    </row>
    <row r="11" spans="1:13" x14ac:dyDescent="0.25">
      <c r="A11" s="9"/>
      <c r="B11" s="14"/>
      <c r="C11" s="110">
        <f>C10%</f>
        <v>0.315</v>
      </c>
      <c r="D11" s="110"/>
    </row>
    <row r="12" spans="1:13" x14ac:dyDescent="0.25">
      <c r="A12" s="9" t="s">
        <v>16</v>
      </c>
      <c r="B12" s="11"/>
      <c r="C12" s="106">
        <f>C6*C11</f>
        <v>945</v>
      </c>
      <c r="D12" s="108"/>
      <c r="E12" s="73"/>
    </row>
    <row r="13" spans="1:13" x14ac:dyDescent="0.25">
      <c r="A13" s="9" t="s">
        <v>17</v>
      </c>
      <c r="B13" s="11"/>
      <c r="C13" s="106">
        <f>C6-C12</f>
        <v>2055</v>
      </c>
      <c r="D13" s="108"/>
    </row>
    <row r="14" spans="1:13" x14ac:dyDescent="0.25">
      <c r="A14" s="9" t="s">
        <v>10</v>
      </c>
      <c r="B14" s="11"/>
      <c r="C14" s="106">
        <f>C5</f>
        <v>21800</v>
      </c>
      <c r="D14" s="108"/>
      <c r="F14" s="109"/>
      <c r="G14" s="109"/>
      <c r="H14" s="4"/>
    </row>
    <row r="15" spans="1:13" x14ac:dyDescent="0.25">
      <c r="B15" s="11"/>
      <c r="C15" s="106"/>
      <c r="D15" s="108"/>
      <c r="H15" s="4"/>
    </row>
    <row r="16" spans="1:13" x14ac:dyDescent="0.25">
      <c r="A16" s="15" t="s">
        <v>18</v>
      </c>
      <c r="B16" s="16"/>
      <c r="C16" s="107">
        <f>C14+C13</f>
        <v>23855</v>
      </c>
      <c r="D16" s="107"/>
      <c r="E16" s="111"/>
      <c r="H16" s="109"/>
    </row>
    <row r="17" spans="1:8" x14ac:dyDescent="0.25">
      <c r="B17" s="13"/>
      <c r="C17" s="4"/>
      <c r="D17" s="4"/>
      <c r="H17" s="109"/>
    </row>
    <row r="18" spans="1:8" ht="16.5" x14ac:dyDescent="0.3">
      <c r="A18" s="15" t="s">
        <v>62</v>
      </c>
      <c r="B18" s="5"/>
      <c r="C18" s="112">
        <v>732</v>
      </c>
      <c r="D18" s="112">
        <f>C18*1.2</f>
        <v>878.4</v>
      </c>
      <c r="E18" s="113"/>
      <c r="H18" s="4"/>
    </row>
    <row r="19" spans="1:8" x14ac:dyDescent="0.25">
      <c r="A19" s="9"/>
      <c r="B19" s="4"/>
      <c r="C19" s="114">
        <f>C18*C16</f>
        <v>17461860</v>
      </c>
      <c r="D19" s="103" t="s">
        <v>41</v>
      </c>
      <c r="E19" s="114"/>
      <c r="H19" s="4"/>
    </row>
    <row r="20" spans="1:8" x14ac:dyDescent="0.25">
      <c r="A20" s="9"/>
      <c r="B20" s="31"/>
      <c r="C20" s="111">
        <f>C19*0.98</f>
        <v>17112622.800000001</v>
      </c>
      <c r="D20" s="103" t="s">
        <v>19</v>
      </c>
      <c r="E20" s="111"/>
      <c r="F20" s="6"/>
      <c r="H20" s="109"/>
    </row>
    <row r="21" spans="1:8" x14ac:dyDescent="0.25">
      <c r="A21" s="9"/>
      <c r="C21" s="111">
        <f>C19*80%</f>
        <v>13969488</v>
      </c>
      <c r="D21" s="103" t="s">
        <v>20</v>
      </c>
      <c r="E21" s="111"/>
      <c r="F21" s="111"/>
    </row>
    <row r="22" spans="1:8" x14ac:dyDescent="0.25">
      <c r="A22" s="9"/>
      <c r="E22" s="111"/>
    </row>
    <row r="23" spans="1:8" x14ac:dyDescent="0.25">
      <c r="A23" s="17" t="s">
        <v>21</v>
      </c>
      <c r="B23" s="18"/>
      <c r="C23" s="115">
        <f>C4*D23</f>
        <v>2415600</v>
      </c>
      <c r="D23" s="115">
        <f>C18*1.1</f>
        <v>805.2</v>
      </c>
      <c r="E23" s="111"/>
    </row>
    <row r="24" spans="1:8" x14ac:dyDescent="0.25">
      <c r="A24" s="9" t="s">
        <v>22</v>
      </c>
    </row>
    <row r="25" spans="1:8" x14ac:dyDescent="0.25">
      <c r="A25" s="19" t="s">
        <v>23</v>
      </c>
      <c r="B25" s="10"/>
      <c r="C25" s="111">
        <f>C19*0.03/12</f>
        <v>43654.65</v>
      </c>
      <c r="D25" s="111"/>
      <c r="E25" s="111"/>
    </row>
    <row r="26" spans="1:8" x14ac:dyDescent="0.25">
      <c r="C26" s="111"/>
      <c r="D26" s="111"/>
      <c r="F26" s="73" t="s">
        <v>76</v>
      </c>
    </row>
    <row r="27" spans="1:8" x14ac:dyDescent="0.25">
      <c r="A27" s="5" t="s">
        <v>75</v>
      </c>
      <c r="B27" s="5"/>
      <c r="C27" s="116"/>
      <c r="D27" s="116"/>
    </row>
    <row r="28" spans="1:8" x14ac:dyDescent="0.25">
      <c r="D28" s="109"/>
    </row>
    <row r="30" spans="1:8" ht="18.75" x14ac:dyDescent="0.3">
      <c r="E30" s="98" t="s">
        <v>77</v>
      </c>
      <c r="F30" s="98"/>
    </row>
    <row r="31" spans="1:8" ht="18.75" x14ac:dyDescent="0.3">
      <c r="E31" s="98" t="s">
        <v>78</v>
      </c>
      <c r="F31" s="98"/>
    </row>
    <row r="32" spans="1:8" ht="18.75" x14ac:dyDescent="0.3">
      <c r="E32" s="94" t="s">
        <v>41</v>
      </c>
      <c r="F32" s="94">
        <f>C19</f>
        <v>17461860</v>
      </c>
    </row>
    <row r="33" spans="1:8" ht="18.75" x14ac:dyDescent="0.3">
      <c r="E33" s="94" t="s">
        <v>19</v>
      </c>
      <c r="F33" s="94">
        <f>F32*98%</f>
        <v>17112622.800000001</v>
      </c>
      <c r="H33" s="111">
        <f>F32*80</f>
        <v>1396948800</v>
      </c>
    </row>
    <row r="34" spans="1:8" ht="18.75" x14ac:dyDescent="0.3">
      <c r="E34" s="94" t="s">
        <v>20</v>
      </c>
      <c r="F34" s="94">
        <f>F32*80%</f>
        <v>13969488</v>
      </c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103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topLeftCell="B1" zoomScaleNormal="100" workbookViewId="0">
      <selection activeCell="Q10" sqref="Q10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9.710937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73</v>
      </c>
      <c r="O1" s="1" t="s">
        <v>62</v>
      </c>
      <c r="P1" s="1" t="s">
        <v>71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v>732</v>
      </c>
      <c r="C2">
        <f>B2*1.2</f>
        <v>878.4</v>
      </c>
      <c r="D2" s="86">
        <f>C2*1.2</f>
        <v>1054.08</v>
      </c>
      <c r="E2" s="86">
        <v>21000000</v>
      </c>
      <c r="F2" s="86">
        <f>E2/B2</f>
        <v>28688.524590163935</v>
      </c>
      <c r="G2" s="76">
        <f>E2/C2</f>
        <v>23907.103825136612</v>
      </c>
      <c r="H2">
        <f>E2/D2</f>
        <v>19922.586520947178</v>
      </c>
      <c r="I2">
        <v>5</v>
      </c>
      <c r="J2">
        <v>502</v>
      </c>
      <c r="O2" s="85">
        <v>732</v>
      </c>
      <c r="P2" s="86">
        <f>O2*1.2</f>
        <v>878.4</v>
      </c>
      <c r="Q2" s="86">
        <v>15800000</v>
      </c>
      <c r="R2" s="86">
        <f t="shared" ref="R2:R3" si="0">Q2/O2</f>
        <v>21584.699453551912</v>
      </c>
      <c r="S2" s="86">
        <f>Q2/P2</f>
        <v>17987.249544626593</v>
      </c>
      <c r="T2" s="86"/>
      <c r="U2" s="87">
        <v>2022</v>
      </c>
      <c r="V2" s="3"/>
      <c r="W2" s="3"/>
      <c r="X2" s="3"/>
      <c r="Y2" s="3"/>
      <c r="AB2" s="33"/>
    </row>
    <row r="3" spans="1:32" x14ac:dyDescent="0.25">
      <c r="B3" s="91">
        <v>850</v>
      </c>
      <c r="C3">
        <f t="shared" ref="C3:D3" si="1">B3*1.2</f>
        <v>1020</v>
      </c>
      <c r="D3" s="86">
        <f t="shared" si="1"/>
        <v>1224</v>
      </c>
      <c r="E3" s="100">
        <v>21000000</v>
      </c>
      <c r="F3" s="100">
        <f t="shared" ref="F3:F6" si="2">E3/B3</f>
        <v>24705.882352941175</v>
      </c>
      <c r="G3" s="76">
        <f t="shared" ref="G3:G7" si="3">E3/C3</f>
        <v>20588.235294117647</v>
      </c>
      <c r="H3">
        <f t="shared" ref="H3:H7" si="4">E3/D3</f>
        <v>17156.862745098038</v>
      </c>
      <c r="I3">
        <v>6</v>
      </c>
      <c r="J3">
        <v>604</v>
      </c>
      <c r="O3" s="85">
        <v>709</v>
      </c>
      <c r="P3" s="86">
        <f t="shared" ref="P3:P7" si="5">O3*1.2</f>
        <v>850.8</v>
      </c>
      <c r="Q3" s="86">
        <v>15200000</v>
      </c>
      <c r="R3" s="86">
        <f t="shared" si="0"/>
        <v>21438.645980253877</v>
      </c>
      <c r="S3" s="86">
        <f>Q3/P3</f>
        <v>17865.538316878232</v>
      </c>
      <c r="T3" s="86"/>
      <c r="U3" s="87"/>
      <c r="V3" s="3"/>
      <c r="W3" s="3"/>
      <c r="X3" s="3"/>
      <c r="Y3" s="3"/>
      <c r="AF3" s="33"/>
    </row>
    <row r="4" spans="1:32" x14ac:dyDescent="0.25">
      <c r="B4" s="71">
        <v>972</v>
      </c>
      <c r="C4">
        <f t="shared" ref="C4:D4" si="6">B4*1.2</f>
        <v>1166.3999999999999</v>
      </c>
      <c r="D4" s="86">
        <f t="shared" si="6"/>
        <v>1399.6799999999998</v>
      </c>
      <c r="E4" s="100">
        <v>22000000</v>
      </c>
      <c r="F4" s="100">
        <f t="shared" si="2"/>
        <v>22633.744855967077</v>
      </c>
      <c r="G4" s="76">
        <f t="shared" si="3"/>
        <v>18861.454046639235</v>
      </c>
      <c r="H4">
        <f t="shared" si="4"/>
        <v>15717.878372199362</v>
      </c>
      <c r="I4">
        <v>6</v>
      </c>
      <c r="J4">
        <v>601</v>
      </c>
      <c r="O4" s="85">
        <v>709</v>
      </c>
      <c r="P4" s="86">
        <f t="shared" si="5"/>
        <v>850.8</v>
      </c>
      <c r="Q4" s="86">
        <v>16700000</v>
      </c>
      <c r="R4" s="100">
        <f>Q4/O4</f>
        <v>23554.301833568406</v>
      </c>
      <c r="S4" s="86">
        <f>Q4/P4</f>
        <v>19628.584861307005</v>
      </c>
      <c r="T4" s="86"/>
      <c r="U4" s="87"/>
      <c r="V4" s="3"/>
      <c r="W4" s="3"/>
      <c r="X4" s="3"/>
      <c r="Y4" s="3"/>
    </row>
    <row r="5" spans="1:32" x14ac:dyDescent="0.25">
      <c r="B5" s="71">
        <v>625</v>
      </c>
      <c r="C5">
        <f t="shared" ref="C5:D5" si="7">B5*1.2</f>
        <v>750</v>
      </c>
      <c r="D5" s="86">
        <f t="shared" si="7"/>
        <v>900</v>
      </c>
      <c r="E5" s="100">
        <v>14500000</v>
      </c>
      <c r="F5" s="100">
        <f t="shared" si="2"/>
        <v>23200</v>
      </c>
      <c r="G5" s="76">
        <f t="shared" si="3"/>
        <v>19333.333333333332</v>
      </c>
      <c r="H5">
        <f t="shared" si="4"/>
        <v>16111.111111111111</v>
      </c>
      <c r="I5">
        <v>15</v>
      </c>
      <c r="J5">
        <v>1503</v>
      </c>
      <c r="O5" s="85">
        <f>P5/1.2</f>
        <v>440.15790000000004</v>
      </c>
      <c r="P5" s="86">
        <f>49.07*10.764</f>
        <v>528.18948</v>
      </c>
      <c r="Q5" s="117">
        <v>11291000</v>
      </c>
      <c r="R5" s="117">
        <f>Q5/O5</f>
        <v>25652.158009659714</v>
      </c>
      <c r="S5" s="86">
        <f>Q5/P5</f>
        <v>21376.798341383095</v>
      </c>
      <c r="T5" s="86"/>
      <c r="U5" s="87"/>
      <c r="V5" s="3"/>
      <c r="W5" s="3"/>
      <c r="X5" s="3"/>
      <c r="Y5" s="3"/>
    </row>
    <row r="6" spans="1:32" x14ac:dyDescent="0.25">
      <c r="B6">
        <v>618</v>
      </c>
      <c r="C6">
        <f t="shared" ref="C6:D6" si="8">B6*1.2</f>
        <v>741.6</v>
      </c>
      <c r="D6" s="86">
        <f t="shared" si="8"/>
        <v>889.92</v>
      </c>
      <c r="E6" s="86">
        <v>15900000</v>
      </c>
      <c r="F6" s="86">
        <f t="shared" si="2"/>
        <v>25728.155339805824</v>
      </c>
      <c r="G6" s="76">
        <f t="shared" si="3"/>
        <v>21440.129449838187</v>
      </c>
      <c r="H6">
        <f t="shared" si="4"/>
        <v>17866.774541531824</v>
      </c>
      <c r="I6">
        <v>12</v>
      </c>
      <c r="J6">
        <v>1201</v>
      </c>
      <c r="N6">
        <v>43.04</v>
      </c>
      <c r="O6" s="86">
        <v>431</v>
      </c>
      <c r="P6" s="86">
        <f>48.04*10.764</f>
        <v>517.10255999999993</v>
      </c>
      <c r="Q6" s="86">
        <v>10600000</v>
      </c>
      <c r="R6" s="100">
        <f>Q6/O6</f>
        <v>24593.967517401394</v>
      </c>
      <c r="S6" s="86">
        <f>Q6/P6</f>
        <v>20498.834892637162</v>
      </c>
      <c r="T6" s="86"/>
      <c r="U6" s="87"/>
      <c r="V6" s="3"/>
      <c r="W6" s="3"/>
      <c r="X6" s="3"/>
      <c r="Y6" s="3"/>
    </row>
    <row r="7" spans="1:32" x14ac:dyDescent="0.25">
      <c r="B7">
        <v>440</v>
      </c>
      <c r="C7">
        <f t="shared" ref="C7:D7" si="9">B7*1.2</f>
        <v>528</v>
      </c>
      <c r="D7" s="86">
        <f t="shared" si="9"/>
        <v>633.6</v>
      </c>
      <c r="E7" s="86">
        <v>11500000</v>
      </c>
      <c r="F7" s="86">
        <f t="shared" ref="F7:F14" si="10">ROUND((E7/B7),0)</f>
        <v>26136</v>
      </c>
      <c r="G7" s="76">
        <f t="shared" si="3"/>
        <v>21780.303030303032</v>
      </c>
      <c r="H7">
        <f t="shared" si="4"/>
        <v>18150.252525252523</v>
      </c>
      <c r="O7" s="86"/>
      <c r="P7" s="86">
        <f t="shared" si="5"/>
        <v>0</v>
      </c>
      <c r="Q7" s="86"/>
      <c r="R7" s="86" t="e">
        <f>T7/#REF!</f>
        <v>#REF!</v>
      </c>
      <c r="S7" s="86"/>
      <c r="T7" s="86"/>
      <c r="U7" s="87"/>
      <c r="V7" s="3"/>
      <c r="W7" s="3"/>
      <c r="X7" s="3"/>
      <c r="Y7" s="3"/>
    </row>
    <row r="8" spans="1:32" x14ac:dyDescent="0.25">
      <c r="B8">
        <f>C8/1.2</f>
        <v>729.16666666666674</v>
      </c>
      <c r="C8">
        <f>D8/1.2</f>
        <v>875</v>
      </c>
      <c r="D8" s="86">
        <v>1050</v>
      </c>
      <c r="E8" s="86">
        <v>23800000</v>
      </c>
      <c r="F8" s="86">
        <f t="shared" si="10"/>
        <v>32640</v>
      </c>
      <c r="G8" s="76">
        <f t="shared" ref="G8" si="11">E8/C8</f>
        <v>27200</v>
      </c>
      <c r="H8">
        <f t="shared" ref="H8" si="12">E8/D8</f>
        <v>22666.666666666668</v>
      </c>
      <c r="O8" s="86"/>
      <c r="P8" s="86"/>
      <c r="Q8" s="86"/>
      <c r="R8" s="86" t="e">
        <f>T8/#REF!</f>
        <v>#REF!</v>
      </c>
      <c r="S8" s="86"/>
      <c r="T8" s="86"/>
      <c r="U8" s="87"/>
      <c r="V8" s="3"/>
      <c r="W8" s="3"/>
      <c r="X8" s="3"/>
      <c r="Y8" s="3"/>
    </row>
    <row r="9" spans="1:32" x14ac:dyDescent="0.25">
      <c r="C9">
        <f t="shared" ref="C9:D9" si="13">B9*1.2</f>
        <v>0</v>
      </c>
      <c r="D9" s="86">
        <f t="shared" si="13"/>
        <v>0</v>
      </c>
      <c r="E9" s="86"/>
      <c r="F9" s="86" t="e">
        <f t="shared" si="10"/>
        <v>#DIV/0!</v>
      </c>
      <c r="G9" s="76" t="e">
        <f t="shared" ref="G8:G9" si="14">F9/C9</f>
        <v>#DIV/0!</v>
      </c>
      <c r="H9" t="e">
        <f t="shared" ref="H8:H13" si="15">F9/D9</f>
        <v>#DIV/0!</v>
      </c>
      <c r="O9" s="86"/>
      <c r="P9" s="86"/>
      <c r="Q9" s="86"/>
      <c r="R9" s="86" t="e">
        <f>T9/#REF!</f>
        <v>#REF!</v>
      </c>
      <c r="S9" s="86"/>
      <c r="T9" s="86"/>
      <c r="U9" s="3"/>
      <c r="V9" s="3"/>
      <c r="W9" s="3"/>
      <c r="X9" s="3"/>
      <c r="Y9" s="3"/>
    </row>
    <row r="10" spans="1:32" ht="16.5" x14ac:dyDescent="0.3">
      <c r="C10">
        <f t="shared" ref="C10:D10" si="16">B10*1.2</f>
        <v>0</v>
      </c>
      <c r="D10" s="86">
        <f t="shared" si="16"/>
        <v>0</v>
      </c>
      <c r="E10" s="86"/>
      <c r="F10" s="86" t="e">
        <f t="shared" si="10"/>
        <v>#DIV/0!</v>
      </c>
      <c r="G10" t="e">
        <f t="shared" ref="G10:G14" si="17">ROUND((E10/C10),0)</f>
        <v>#DIV/0!</v>
      </c>
      <c r="H10" t="e">
        <f t="shared" si="15"/>
        <v>#DIV/0!</v>
      </c>
      <c r="O10" s="86"/>
      <c r="P10" s="86" t="e">
        <f>#REF!*1.1</f>
        <v>#REF!</v>
      </c>
      <c r="Q10" s="86">
        <f>P6/1.2</f>
        <v>430.91879999999998</v>
      </c>
      <c r="R10" s="86" t="e">
        <f>T10/#REF!</f>
        <v>#REF!</v>
      </c>
      <c r="S10" s="86"/>
      <c r="T10" s="86"/>
      <c r="U10" s="3"/>
      <c r="V10" s="3"/>
      <c r="W10" s="88"/>
      <c r="X10" s="89"/>
      <c r="Y10" s="89"/>
      <c r="Z10" s="22"/>
      <c r="AA10" s="22"/>
      <c r="AB10" s="22"/>
      <c r="AC10" s="22"/>
      <c r="AD10" s="22"/>
    </row>
    <row r="11" spans="1:32" ht="18.75" x14ac:dyDescent="0.25">
      <c r="C11">
        <f t="shared" ref="C6:C12" si="18">B11*1.2</f>
        <v>0</v>
      </c>
      <c r="D11">
        <f t="shared" ref="D11:D14" si="19">C11*1.2</f>
        <v>0</v>
      </c>
      <c r="E11" s="86"/>
      <c r="F11" t="e">
        <f t="shared" si="10"/>
        <v>#DIV/0!</v>
      </c>
      <c r="G11" t="e">
        <f t="shared" si="17"/>
        <v>#DIV/0!</v>
      </c>
      <c r="H11" t="e">
        <f t="shared" si="15"/>
        <v>#DIV/0!</v>
      </c>
      <c r="P11" s="86" t="e">
        <f>#REF!*1.1</f>
        <v>#REF!</v>
      </c>
      <c r="Q11" s="86"/>
      <c r="S11" s="86"/>
      <c r="T11" s="86"/>
      <c r="U11" s="3"/>
      <c r="V11" s="3"/>
      <c r="W11" s="90"/>
      <c r="X11" s="3"/>
      <c r="Y11" s="3"/>
    </row>
    <row r="12" spans="1:32" x14ac:dyDescent="0.25">
      <c r="C12">
        <f t="shared" si="18"/>
        <v>0</v>
      </c>
      <c r="D12">
        <f t="shared" si="19"/>
        <v>0</v>
      </c>
      <c r="E12" s="86"/>
      <c r="F12" t="e">
        <f t="shared" si="10"/>
        <v>#DIV/0!</v>
      </c>
      <c r="G12" t="e">
        <f t="shared" si="17"/>
        <v>#DIV/0!</v>
      </c>
      <c r="H12" t="e">
        <f t="shared" si="15"/>
        <v>#DIV/0!</v>
      </c>
      <c r="I12">
        <f t="shared" ref="I12:I14" si="20">U12</f>
        <v>0</v>
      </c>
      <c r="J12">
        <f t="shared" ref="J12:J14" si="21">V12</f>
        <v>0</v>
      </c>
      <c r="P12" s="86" t="e">
        <f>#REF!*1.1</f>
        <v>#REF!</v>
      </c>
      <c r="Q12" s="86"/>
      <c r="S12" s="86"/>
      <c r="T12" s="86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22">B13*1.1</f>
        <v>0</v>
      </c>
      <c r="D13">
        <f t="shared" si="19"/>
        <v>0</v>
      </c>
      <c r="E13" s="86"/>
      <c r="F13" t="e">
        <f t="shared" si="10"/>
        <v>#DIV/0!</v>
      </c>
      <c r="G13" t="e">
        <f t="shared" si="17"/>
        <v>#DIV/0!</v>
      </c>
      <c r="H13" t="e">
        <f t="shared" si="15"/>
        <v>#DIV/0!</v>
      </c>
      <c r="I13">
        <f t="shared" si="20"/>
        <v>0</v>
      </c>
      <c r="J13">
        <f t="shared" si="21"/>
        <v>0</v>
      </c>
      <c r="S13" s="86"/>
      <c r="T13" s="86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22"/>
        <v>0</v>
      </c>
      <c r="D14">
        <f t="shared" si="19"/>
        <v>0</v>
      </c>
      <c r="E14" s="86"/>
      <c r="F14" t="e">
        <f t="shared" si="10"/>
        <v>#DIV/0!</v>
      </c>
      <c r="G14" t="e">
        <f t="shared" si="17"/>
        <v>#DIV/0!</v>
      </c>
      <c r="H14" t="e">
        <f t="shared" ref="H14" si="23">ROUND((E14/D14),0)</f>
        <v>#DIV/0!</v>
      </c>
      <c r="I14">
        <f t="shared" si="20"/>
        <v>0</v>
      </c>
      <c r="J14">
        <f t="shared" si="21"/>
        <v>0</v>
      </c>
      <c r="S14" s="86"/>
      <c r="T14" s="86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24">B15*1.2</f>
        <v>0</v>
      </c>
      <c r="D15">
        <f t="shared" ref="D15:D18" si="25">C15*1.2</f>
        <v>0</v>
      </c>
      <c r="E15" s="86"/>
      <c r="F15" t="e">
        <f t="shared" ref="F15:F18" si="26">ROUND((E15/B15),0)</f>
        <v>#DIV/0!</v>
      </c>
      <c r="G15" t="e">
        <f t="shared" ref="G15:G18" si="27">ROUND((E15/C15),0)</f>
        <v>#DIV/0!</v>
      </c>
      <c r="H15" t="e">
        <f t="shared" ref="H15:H18" si="28">ROUND((E15/D15),0)</f>
        <v>#DIV/0!</v>
      </c>
      <c r="I15">
        <f t="shared" ref="I15:J18" si="29">U15</f>
        <v>0</v>
      </c>
      <c r="J15">
        <f t="shared" si="29"/>
        <v>0</v>
      </c>
      <c r="S15" s="86"/>
      <c r="T15" s="86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30">B16*1.2</f>
        <v>0</v>
      </c>
      <c r="D16">
        <f t="shared" si="25"/>
        <v>0</v>
      </c>
      <c r="E16" s="86"/>
      <c r="F16" t="e">
        <f t="shared" si="26"/>
        <v>#DIV/0!</v>
      </c>
      <c r="G16" t="e">
        <f t="shared" si="27"/>
        <v>#DIV/0!</v>
      </c>
      <c r="H16" t="e">
        <f t="shared" si="28"/>
        <v>#DIV/0!</v>
      </c>
      <c r="I16">
        <f t="shared" si="29"/>
        <v>0</v>
      </c>
      <c r="J16">
        <f t="shared" si="29"/>
        <v>0</v>
      </c>
      <c r="S16" s="86"/>
      <c r="T16" s="86"/>
    </row>
    <row r="17" spans="1:25" x14ac:dyDescent="0.25">
      <c r="B17">
        <f t="shared" ref="B17:B18" si="31">O17</f>
        <v>0</v>
      </c>
      <c r="C17">
        <f t="shared" si="30"/>
        <v>0</v>
      </c>
      <c r="D17">
        <f t="shared" si="25"/>
        <v>0</v>
      </c>
      <c r="E17" s="86"/>
      <c r="F17" t="e">
        <f t="shared" si="26"/>
        <v>#DIV/0!</v>
      </c>
      <c r="G17" t="e">
        <f t="shared" si="27"/>
        <v>#DIV/0!</v>
      </c>
      <c r="H17" t="e">
        <f t="shared" si="28"/>
        <v>#DIV/0!</v>
      </c>
      <c r="I17">
        <f t="shared" si="29"/>
        <v>0</v>
      </c>
      <c r="J17">
        <f t="shared" si="29"/>
        <v>0</v>
      </c>
      <c r="S17" s="86"/>
      <c r="T17" s="86"/>
    </row>
    <row r="18" spans="1:25" x14ac:dyDescent="0.25">
      <c r="B18">
        <f t="shared" si="31"/>
        <v>0</v>
      </c>
      <c r="C18">
        <f t="shared" si="30"/>
        <v>0</v>
      </c>
      <c r="D18">
        <f t="shared" si="25"/>
        <v>0</v>
      </c>
      <c r="E18" s="86"/>
      <c r="F18" t="e">
        <f t="shared" si="26"/>
        <v>#DIV/0!</v>
      </c>
      <c r="G18" t="e">
        <f t="shared" si="27"/>
        <v>#DIV/0!</v>
      </c>
      <c r="H18" t="e">
        <f t="shared" si="28"/>
        <v>#DIV/0!</v>
      </c>
      <c r="I18">
        <f t="shared" si="29"/>
        <v>0</v>
      </c>
      <c r="J18">
        <f t="shared" si="29"/>
        <v>0</v>
      </c>
      <c r="S18" s="86"/>
      <c r="T18" s="86"/>
    </row>
    <row r="19" spans="1:25" s="6" customFormat="1" x14ac:dyDescent="0.25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</row>
    <row r="20" spans="1:25" s="6" customFormat="1" ht="16.5" x14ac:dyDescent="0.3">
      <c r="A20" s="76"/>
      <c r="B20" s="76"/>
      <c r="C20" s="76"/>
      <c r="D20" s="76"/>
      <c r="E20" s="76"/>
      <c r="F20" s="22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</row>
    <row r="21" spans="1:25" s="6" customFormat="1" x14ac:dyDescent="0.25">
      <c r="A21" s="76"/>
      <c r="B21" s="77"/>
      <c r="C21" s="77"/>
      <c r="D21" s="77"/>
      <c r="E21" s="77"/>
      <c r="F21" s="78" t="s">
        <v>63</v>
      </c>
      <c r="G21" s="77"/>
      <c r="H21" s="77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</row>
    <row r="22" spans="1:25" s="6" customFormat="1" ht="16.5" x14ac:dyDescent="0.3">
      <c r="A22" s="76"/>
      <c r="B22" s="77"/>
      <c r="C22" s="77" t="s">
        <v>61</v>
      </c>
      <c r="D22" s="77"/>
      <c r="E22" s="92"/>
      <c r="F22" s="79" t="s">
        <v>62</v>
      </c>
      <c r="G22" s="79">
        <v>394</v>
      </c>
      <c r="H22" s="77"/>
      <c r="I22" s="76">
        <f>G22*9500</f>
        <v>3743000</v>
      </c>
      <c r="J22" s="76"/>
      <c r="K22" s="76"/>
      <c r="L22" s="76"/>
      <c r="M22" s="76"/>
      <c r="N22" s="76"/>
      <c r="O22" s="76"/>
    </row>
    <row r="23" spans="1:25" s="6" customFormat="1" x14ac:dyDescent="0.25">
      <c r="A23" s="76"/>
      <c r="B23" s="77"/>
      <c r="C23" s="77" t="s">
        <v>1</v>
      </c>
      <c r="D23" s="77">
        <v>7100000</v>
      </c>
      <c r="E23" s="77"/>
      <c r="F23" s="79" t="s">
        <v>58</v>
      </c>
      <c r="G23" s="79">
        <v>0</v>
      </c>
      <c r="H23" s="77"/>
      <c r="I23" s="76"/>
      <c r="J23" s="76"/>
      <c r="K23" s="76"/>
      <c r="L23" s="76"/>
      <c r="M23" s="76"/>
      <c r="N23" s="76"/>
      <c r="O23" s="76"/>
    </row>
    <row r="24" spans="1:25" s="6" customFormat="1" x14ac:dyDescent="0.25">
      <c r="A24" s="76"/>
      <c r="B24" s="77"/>
      <c r="C24" s="77"/>
      <c r="D24" s="77"/>
      <c r="E24" s="77"/>
      <c r="F24" s="79" t="s">
        <v>64</v>
      </c>
      <c r="G24" s="79">
        <v>0</v>
      </c>
      <c r="H24" s="77"/>
      <c r="I24" s="76"/>
      <c r="J24" s="76"/>
      <c r="K24" s="76"/>
      <c r="L24" s="76"/>
      <c r="M24" s="76"/>
      <c r="N24" s="76"/>
      <c r="O24" s="76"/>
    </row>
    <row r="25" spans="1:25" s="6" customFormat="1" x14ac:dyDescent="0.25">
      <c r="B25" s="77"/>
      <c r="C25" s="77"/>
      <c r="D25" s="77"/>
      <c r="E25" s="77"/>
      <c r="F25" s="80" t="s">
        <v>65</v>
      </c>
      <c r="G25" s="80">
        <f>G22+G23+G24</f>
        <v>394</v>
      </c>
      <c r="H25" s="77"/>
      <c r="I25" s="76"/>
      <c r="J25" s="76"/>
      <c r="K25" s="76"/>
      <c r="L25" s="76"/>
      <c r="M25" s="76"/>
    </row>
    <row r="26" spans="1:25" s="6" customFormat="1" x14ac:dyDescent="0.25">
      <c r="B26" s="77"/>
      <c r="C26" s="77"/>
      <c r="D26" s="77"/>
      <c r="E26" s="77"/>
      <c r="F26" s="79"/>
      <c r="G26" s="79"/>
      <c r="H26" s="77"/>
      <c r="I26" s="76"/>
      <c r="J26" s="76"/>
      <c r="K26" s="76"/>
      <c r="L26" s="76"/>
      <c r="M26" s="76"/>
    </row>
    <row r="27" spans="1:25" s="6" customFormat="1" x14ac:dyDescent="0.25">
      <c r="B27" s="77"/>
      <c r="C27" s="77"/>
      <c r="D27" s="77"/>
      <c r="E27" s="77"/>
      <c r="F27" s="79" t="s">
        <v>57</v>
      </c>
      <c r="G27" s="79">
        <v>0</v>
      </c>
      <c r="H27" s="77"/>
      <c r="I27" s="76" t="e">
        <f>G33/G27</f>
        <v>#DIV/0!</v>
      </c>
      <c r="J27" s="76"/>
      <c r="K27" s="76"/>
      <c r="L27" s="76"/>
      <c r="M27" s="76"/>
    </row>
    <row r="28" spans="1:25" s="6" customFormat="1" x14ac:dyDescent="0.25">
      <c r="B28" s="77"/>
      <c r="C28" s="77"/>
      <c r="D28" s="77"/>
      <c r="E28" s="77"/>
      <c r="F28" s="79" t="s">
        <v>58</v>
      </c>
      <c r="G28" s="79">
        <v>0</v>
      </c>
      <c r="H28" s="77"/>
      <c r="I28" s="76"/>
      <c r="J28" s="76"/>
      <c r="K28" s="76"/>
      <c r="L28" s="76"/>
      <c r="M28" s="76"/>
    </row>
    <row r="29" spans="1:25" s="6" customFormat="1" x14ac:dyDescent="0.25">
      <c r="B29" s="77"/>
      <c r="C29" s="77"/>
      <c r="D29" s="77"/>
      <c r="E29" s="77"/>
      <c r="F29" s="79" t="s">
        <v>56</v>
      </c>
      <c r="G29" s="79">
        <v>0</v>
      </c>
      <c r="H29" s="77"/>
      <c r="I29" s="76"/>
      <c r="J29" s="76"/>
      <c r="K29" s="76"/>
      <c r="L29" s="76"/>
      <c r="M29" s="76"/>
    </row>
    <row r="30" spans="1:25" s="6" customFormat="1" x14ac:dyDescent="0.25">
      <c r="B30" s="77"/>
      <c r="C30" s="81"/>
      <c r="D30" s="81"/>
      <c r="E30" s="77"/>
      <c r="F30" s="80" t="s">
        <v>59</v>
      </c>
      <c r="G30" s="80">
        <f>SUM(G27:G29)</f>
        <v>0</v>
      </c>
      <c r="H30" s="77"/>
      <c r="I30" s="76" t="e">
        <f>I22/G30</f>
        <v>#DIV/0!</v>
      </c>
      <c r="J30" s="76"/>
      <c r="K30" s="76"/>
      <c r="L30" s="76"/>
      <c r="M30" s="76"/>
      <c r="O30" s="34"/>
      <c r="P30" s="34"/>
      <c r="Q30" s="34"/>
      <c r="R30" s="34"/>
    </row>
    <row r="31" spans="1:25" s="6" customFormat="1" x14ac:dyDescent="0.25">
      <c r="B31" s="77"/>
      <c r="C31" s="81"/>
      <c r="D31" s="81"/>
      <c r="E31" s="77"/>
      <c r="F31" s="80" t="s">
        <v>60</v>
      </c>
      <c r="G31" s="79">
        <f>G30</f>
        <v>0</v>
      </c>
      <c r="H31" s="77" t="e">
        <f>G30/G31</f>
        <v>#DIV/0!</v>
      </c>
      <c r="I31" s="76" t="s">
        <v>42</v>
      </c>
      <c r="J31" s="76"/>
      <c r="K31" s="76"/>
      <c r="L31" s="76"/>
      <c r="M31" s="76"/>
    </row>
    <row r="32" spans="1:25" s="6" customFormat="1" x14ac:dyDescent="0.25">
      <c r="B32" s="77"/>
      <c r="C32" s="81"/>
      <c r="D32" s="81"/>
      <c r="E32" s="77"/>
      <c r="F32" s="79" t="s">
        <v>40</v>
      </c>
      <c r="G32" s="79">
        <v>10000</v>
      </c>
      <c r="H32" s="77"/>
      <c r="I32" s="76"/>
      <c r="J32" s="76"/>
      <c r="K32" s="76"/>
      <c r="L32" s="76"/>
      <c r="M32" s="76"/>
    </row>
    <row r="33" spans="2:21" s="6" customFormat="1" x14ac:dyDescent="0.25">
      <c r="B33" s="77"/>
      <c r="C33" s="81"/>
      <c r="D33" s="81"/>
      <c r="E33" s="77"/>
      <c r="F33" s="80" t="s">
        <v>41</v>
      </c>
      <c r="G33" s="80">
        <f>G25*G32</f>
        <v>3940000</v>
      </c>
      <c r="H33" s="77" t="e">
        <f>G33/D27</f>
        <v>#DIV/0!</v>
      </c>
      <c r="I33" s="76"/>
      <c r="J33" s="76"/>
      <c r="K33" s="76"/>
      <c r="L33" s="76"/>
      <c r="M33" s="76"/>
    </row>
    <row r="34" spans="2:21" s="6" customFormat="1" x14ac:dyDescent="0.25">
      <c r="B34" s="77"/>
      <c r="C34" s="81"/>
      <c r="D34" s="81"/>
      <c r="E34" s="77"/>
      <c r="F34" s="80" t="s">
        <v>19</v>
      </c>
      <c r="G34" s="80">
        <f>G33*90%</f>
        <v>3546000</v>
      </c>
      <c r="H34" s="77"/>
      <c r="I34" s="76"/>
      <c r="J34" s="76"/>
      <c r="K34" s="76"/>
      <c r="L34" s="76"/>
      <c r="M34" s="76"/>
    </row>
    <row r="35" spans="2:21" s="6" customFormat="1" x14ac:dyDescent="0.25">
      <c r="B35" s="77"/>
      <c r="C35" s="81"/>
      <c r="D35" s="81"/>
      <c r="E35" s="77"/>
      <c r="F35" s="80" t="s">
        <v>20</v>
      </c>
      <c r="G35" s="80">
        <f>G33*80%</f>
        <v>3152000</v>
      </c>
      <c r="H35" s="77"/>
      <c r="I35" s="76"/>
      <c r="J35" s="76"/>
      <c r="K35" s="76"/>
      <c r="L35" s="76"/>
      <c r="M35" s="76"/>
    </row>
    <row r="36" spans="2:21" x14ac:dyDescent="0.25">
      <c r="B36" s="81"/>
      <c r="C36" s="81"/>
      <c r="D36" s="81"/>
      <c r="E36" s="81"/>
      <c r="F36" s="81"/>
      <c r="G36" s="81"/>
      <c r="H36" s="81"/>
    </row>
    <row r="37" spans="2:21" x14ac:dyDescent="0.25">
      <c r="B37" s="81"/>
      <c r="C37" s="81"/>
      <c r="D37" s="81"/>
      <c r="E37" s="81"/>
      <c r="F37" s="81"/>
      <c r="G37" s="81"/>
      <c r="H37" s="81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1"/>
      <c r="C38" s="81"/>
      <c r="D38" s="81"/>
      <c r="E38" s="81"/>
      <c r="F38" s="81"/>
      <c r="G38" s="81"/>
      <c r="H38" s="81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1"/>
      <c r="C39" s="81"/>
      <c r="D39" s="81"/>
      <c r="E39" s="81"/>
      <c r="F39" s="81"/>
      <c r="G39" s="81"/>
      <c r="H39" s="81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1"/>
      <c r="C40" s="81"/>
      <c r="D40" s="81"/>
      <c r="E40" s="81"/>
      <c r="F40" s="81"/>
      <c r="G40" s="81"/>
      <c r="H40" s="81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1"/>
      <c r="C41" s="81"/>
      <c r="D41" s="81"/>
      <c r="E41" s="81"/>
      <c r="F41" s="81"/>
      <c r="G41" s="81"/>
      <c r="H41" s="81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1"/>
      <c r="C42" s="81"/>
      <c r="D42" s="81"/>
      <c r="E42" s="81"/>
      <c r="F42" s="81"/>
      <c r="G42" s="81"/>
      <c r="H42" s="81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1"/>
      <c r="C43" s="81"/>
      <c r="D43" s="81"/>
      <c r="E43" s="81"/>
      <c r="F43" s="81"/>
      <c r="G43" s="81"/>
      <c r="H43" s="81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1"/>
      <c r="C44" s="81"/>
      <c r="D44" s="81"/>
      <c r="E44" s="81"/>
      <c r="F44" s="81"/>
      <c r="G44" s="81"/>
      <c r="H44" s="81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E46:M117"/>
  <sheetViews>
    <sheetView topLeftCell="A25" zoomScale="130" zoomScaleNormal="130" workbookViewId="0">
      <selection activeCell="H49" sqref="H49"/>
    </sheetView>
  </sheetViews>
  <sheetFormatPr defaultRowHeight="15" x14ac:dyDescent="0.25"/>
  <sheetData>
    <row r="46" spans="5:5" x14ac:dyDescent="0.25">
      <c r="E46" s="73" t="s">
        <v>83</v>
      </c>
    </row>
    <row r="117" spans="6:13" x14ac:dyDescent="0.25">
      <c r="F117" s="99" t="s">
        <v>55</v>
      </c>
      <c r="G117" s="99"/>
      <c r="H117" s="99"/>
      <c r="I117" s="99"/>
      <c r="J117" s="99"/>
      <c r="K117" s="99"/>
      <c r="L117" s="99"/>
      <c r="M117" s="99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L12:N101"/>
  <sheetViews>
    <sheetView topLeftCell="A118" workbookViewId="0">
      <selection activeCell="N95" sqref="N95"/>
    </sheetView>
  </sheetViews>
  <sheetFormatPr defaultRowHeight="15" x14ac:dyDescent="0.25"/>
  <sheetData>
    <row r="12" spans="13:14" x14ac:dyDescent="0.25">
      <c r="M12" t="s">
        <v>80</v>
      </c>
      <c r="N12">
        <v>3</v>
      </c>
    </row>
    <row r="56" spans="12:13" x14ac:dyDescent="0.25">
      <c r="L56" t="s">
        <v>80</v>
      </c>
      <c r="M56">
        <v>4</v>
      </c>
    </row>
    <row r="101" spans="13:14" x14ac:dyDescent="0.25">
      <c r="M101" t="s">
        <v>80</v>
      </c>
      <c r="N101">
        <v>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18" workbookViewId="0">
      <selection activeCell="A256" sqref="A25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2025-01-15T07:04:10Z</dcterms:modified>
</cp:coreProperties>
</file>