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Cosmos Bank\Vile Parle (East) Branch\Pinkesh Jain\"/>
    </mc:Choice>
  </mc:AlternateContent>
  <xr:revisionPtr revIDLastSave="0" documentId="13_ncr:1_{EF7D833A-B625-42DA-99FE-1AC8080B2CEE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C25" i="23" l="1"/>
  <c r="R7" i="4"/>
  <c r="R8" i="4"/>
  <c r="R9" i="4"/>
  <c r="O7" i="4"/>
  <c r="P7" i="4"/>
  <c r="S7" i="4" s="1"/>
  <c r="P6" i="4"/>
  <c r="P5" i="4"/>
  <c r="P4" i="4"/>
  <c r="B10" i="4"/>
  <c r="D23" i="23"/>
  <c r="B9" i="4"/>
  <c r="D6" i="4"/>
  <c r="G15" i="23"/>
  <c r="O3" i="4"/>
  <c r="P3" i="4"/>
  <c r="C3" i="4"/>
  <c r="D3" i="4" s="1"/>
  <c r="C4" i="4"/>
  <c r="D4" i="4"/>
  <c r="C5" i="4"/>
  <c r="D5" i="4" s="1"/>
  <c r="C6" i="4"/>
  <c r="C7" i="4"/>
  <c r="D7" i="4" s="1"/>
  <c r="C8" i="4"/>
  <c r="D8" i="4"/>
  <c r="D9" i="4"/>
  <c r="D10" i="4"/>
  <c r="C11" i="4"/>
  <c r="D11" i="4" s="1"/>
  <c r="O2" i="4" l="1"/>
  <c r="R2" i="4" s="1"/>
  <c r="P2" i="4"/>
  <c r="S2" i="4" s="1"/>
  <c r="C12" i="4"/>
  <c r="D2" i="4"/>
  <c r="C2" i="4"/>
  <c r="C7" i="23"/>
  <c r="R5" i="4"/>
  <c r="R3" i="4"/>
  <c r="R6" i="4"/>
  <c r="S6" i="4"/>
  <c r="S5" i="4"/>
  <c r="S4" i="4"/>
  <c r="R4" i="4"/>
  <c r="S3" i="4"/>
  <c r="D2" i="25"/>
  <c r="C13" i="4"/>
  <c r="C14" i="4"/>
  <c r="P11" i="4" l="1"/>
  <c r="P12" i="4"/>
  <c r="P10" i="4"/>
  <c r="F6" i="4"/>
  <c r="F5" i="4"/>
  <c r="F3" i="4"/>
  <c r="G7" i="4"/>
  <c r="C15" i="4"/>
  <c r="F4" i="4"/>
  <c r="F2" i="4"/>
  <c r="R10" i="4" l="1"/>
  <c r="G4" i="4" l="1"/>
  <c r="G5" i="4"/>
  <c r="G6" i="4"/>
  <c r="G3" i="4"/>
  <c r="G2" i="4"/>
  <c r="D12" i="4"/>
  <c r="H7" i="4" l="1"/>
  <c r="C23" i="23" l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F32" i="23" l="1"/>
  <c r="H33" i="23" s="1"/>
  <c r="C21" i="23"/>
  <c r="J18" i="4"/>
  <c r="I18" i="4"/>
  <c r="J17" i="4"/>
  <c r="I17" i="4"/>
  <c r="J16" i="4"/>
  <c r="I16" i="4"/>
  <c r="J15" i="4"/>
  <c r="I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</calcChain>
</file>

<file path=xl/sharedStrings.xml><?xml version="1.0" encoding="utf-8"?>
<sst xmlns="http://schemas.openxmlformats.org/spreadsheetml/2006/main" count="106" uniqueCount="84">
  <si>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</si>
  <si>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</si>
  <si>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</si>
  <si>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</si>
  <si>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</si>
  <si>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</si>
  <si>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</si>
  <si>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</si>
  <si>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</si>
  <si>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</si>
  <si>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</si>
  <si>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</si>
  <si>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</si>
  <si>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</si>
  <si>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</si>
  <si>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</si>
  <si>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</si>
  <si>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</si>
  <si>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</si>
  <si>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</si>
  <si>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</si>
  <si>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</si>
  <si>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</si>
  <si>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</si>
  <si>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</si>
  <si>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</si>
  <si>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</si>
  <si>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</si>
  <si>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</si>
  <si>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</si>
  <si>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</si>
  <si>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</si>
  <si>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</si>
  <si>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</si>
  <si>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</si>
  <si>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</si>
  <si>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</si>
  <si>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</si>
  <si>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</si>
  <si>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</si>
  <si>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</si>
  <si>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</si>
  <si>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</si>
  <si>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</si>
  <si>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</si>
  <si>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</si>
  <si>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</si>
  <si>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</si>
  <si>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</si>
  <si>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</si>
  <si>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</si>
  <si>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</si>
  <si>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</si>
  <si>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</si>
  <si>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</si>
  <si>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</si>
  <si>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</si>
  <si>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</si>
  <si>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</si>
  <si>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</si>
  <si>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</si>
  <si>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</si>
  <si>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</si>
  <si>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</si>
  <si>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</si>
  <si>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</si>
  <si>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</si>
  <si>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</si>
  <si>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</si>
  <si>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</si>
  <si>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</si>
  <si>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BUA (20%)</t>
  </si>
  <si>
    <t>Built up area (20%)</t>
  </si>
  <si>
    <t>Flat No</t>
  </si>
  <si>
    <t>Sq. M.</t>
  </si>
  <si>
    <t xml:space="preserve">CB (Dadar) </t>
  </si>
  <si>
    <t>Lead No. 13646</t>
  </si>
  <si>
    <t xml:space="preserve">CB -Dadar Branch - Pinkesh jain -flat no - H - 9, 2nd floor, Paras Nagar co operative housing society Ltd, Majas road, jogeshwari East  </t>
  </si>
  <si>
    <t>Pinkesh Jain</t>
  </si>
  <si>
    <t>2nd Flr</t>
  </si>
  <si>
    <t>page</t>
  </si>
  <si>
    <t>rate on CA</t>
  </si>
  <si>
    <t>1 BHK</t>
  </si>
  <si>
    <t>BCC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</si>
</sst>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1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3" fontId="14" fillId="0" borderId="0" xfId="0" applyNumberFormat="1" applyFont="1"/>
    <xf numFmtId="43" fontId="16" fillId="0" borderId="0" xfId="0" applyNumberFormat="1" applyFont="1"/>
    <xf numFmtId="0" fontId="16" fillId="0" borderId="0" xfId="0" applyFont="1"/>
    <xf numFmtId="2" fontId="2" fillId="2" borderId="0" xfId="0" applyNumberFormat="1" applyFont="1" applyFill="1" applyAlignment="1">
      <alignment horizontal="center"/>
    </xf>
    <xf numFmtId="43" fontId="10" fillId="0" borderId="8" xfId="1" applyFont="1" applyFill="1" applyBorder="1"/>
    <xf numFmtId="0" fontId="2" fillId="0" borderId="0" xfId="0" applyFont="1" applyAlignment="1">
      <alignment horizontal="center"/>
    </xf>
    <xf numFmtId="4" fontId="0" fillId="2" borderId="0" xfId="0" applyNumberFormat="1" applyFill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4" fontId="0" fillId="0" borderId="0" xfId="0" applyNumberFormat="1" applyFill="1"/>
    <xf numFmtId="0" fontId="0" fillId="0" borderId="2" xfId="0" applyFont="1" applyBorder="1"/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0" xfId="0" applyNumberFormat="1" applyFont="1"/>
    <xf numFmtId="0" fontId="0" fillId="0" borderId="0" xfId="0" applyFont="1"/>
    <xf numFmtId="43" fontId="0" fillId="0" borderId="7" xfId="0" applyNumberFormat="1" applyFont="1" applyBorder="1"/>
    <xf numFmtId="43" fontId="0" fillId="2" borderId="0" xfId="0" applyNumberFormat="1" applyFont="1" applyFill="1"/>
    <xf numFmtId="0" fontId="0" fillId="0" borderId="3" xfId="0" applyFont="1" applyBorder="1"/>
    <xf numFmtId="0" fontId="0" fillId="0" borderId="5" xfId="0" applyFont="1" applyBorder="1"/>
    <xf numFmtId="43" fontId="2" fillId="0" borderId="0" xfId="1" applyFont="1" applyFill="1" applyBorder="1"/>
    <xf numFmtId="1" fontId="0" fillId="0" borderId="0" xfId="0" applyNumberFormat="1" applyFont="1"/>
    <xf numFmtId="0" fontId="2" fillId="2" borderId="4" xfId="0" applyFont="1" applyFill="1" applyBorder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15</xdr:col>
      <xdr:colOff>166152</xdr:colOff>
      <xdr:row>50</xdr:row>
      <xdr:rowOff>29669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E52FB8-F757-C46E-F409-2F84524A9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288171" cy="78401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449099</xdr:colOff>
      <xdr:row>23</xdr:row>
      <xdr:rowOff>181612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98BFD6-7EF1-F21B-4921-5E34EA6FB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202699" cy="45631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11</xdr:col>
      <xdr:colOff>343884</xdr:colOff>
      <xdr:row>68</xdr:row>
      <xdr:rowOff>124959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F3071F-BCF5-71A5-3DD5-4B0C635CB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953000"/>
          <a:ext cx="7049484" cy="81259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12</xdr:col>
      <xdr:colOff>315390</xdr:colOff>
      <xdr:row>110</xdr:row>
      <xdr:rowOff>29643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08D4029-1CA9-AAB0-3F14-8827D8931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335000"/>
          <a:ext cx="7630590" cy="7649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239349</xdr:colOff>
      <xdr:row>31</xdr:row>
      <xdr:rowOff>124667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1C620F-C7EE-70FD-64A0-DDE7EF217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3749" cy="60301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11</xdr:col>
      <xdr:colOff>401042</xdr:colOff>
      <xdr:row>70</xdr:row>
      <xdr:rowOff>20010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F39EE0-4E20-65F0-2861-D3268FFA1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477000"/>
          <a:ext cx="7106642" cy="68780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11</xdr:col>
      <xdr:colOff>286726</xdr:colOff>
      <xdr:row>114</xdr:row>
      <xdr:rowOff>134485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F7AB1AC-C047-83C3-910E-48D951876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716000"/>
          <a:ext cx="6992326" cy="81354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11</xdr:col>
      <xdr:colOff>372463</xdr:colOff>
      <xdr:row>154</xdr:row>
      <xdr:rowOff>172458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B681868-7E1C-5346-C325-EDD839505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2288500"/>
          <a:ext cx="7078063" cy="72209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11</xdr:col>
      <xdr:colOff>277199</xdr:colOff>
      <xdr:row>192</xdr:row>
      <xdr:rowOff>58089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15791A5-B630-33ED-0D6D-6FC134A6E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9908500"/>
          <a:ext cx="6982799" cy="6725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14</xdr:col>
      <xdr:colOff>220297</xdr:colOff>
      <xdr:row>239</xdr:row>
      <xdr:rowOff>134565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8F0D73F-048F-EB90-2E71-200C7AFB9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957000"/>
          <a:ext cx="8754697" cy="8707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14</xdr:col>
      <xdr:colOff>248876</xdr:colOff>
      <xdr:row>287</xdr:row>
      <xdr:rowOff>58354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D02BF00-F76B-0D0E-9CA6-56603362E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6101000"/>
          <a:ext cx="8783276" cy="86308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</xdr:row>
      <xdr:rowOff>0</xdr:rowOff>
    </xdr:from>
    <xdr:to>
      <xdr:col>14</xdr:col>
      <xdr:colOff>201244</xdr:colOff>
      <xdr:row>332</xdr:row>
      <xdr:rowOff>48748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71CEFF-08FE-39B3-F3CE-9A78A7BCF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5245000"/>
          <a:ext cx="8735644" cy="8049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101" t="s">
        <v>43</v>
      </c>
      <c r="H2" s="102"/>
    </row>
    <row r="3" spans="2:17" ht="15.75" thickBot="1" x14ac:dyDescent="0.3">
      <c r="B3" s="23" t="s">
        <v>33</v>
      </c>
      <c r="C3" s="25">
        <v>215620</v>
      </c>
      <c r="D3" s="23"/>
      <c r="E3" s="23"/>
      <c r="F3" s="23"/>
      <c r="G3" s="36" t="s">
        <v>44</v>
      </c>
      <c r="H3" s="37" t="s">
        <v>45</v>
      </c>
      <c r="I3" s="38"/>
      <c r="K3" s="39" t="s">
        <v>46</v>
      </c>
      <c r="L3" s="40"/>
      <c r="N3" s="41" t="s">
        <v>47</v>
      </c>
      <c r="O3" s="42"/>
      <c r="P3" s="42"/>
      <c r="Q3" s="43"/>
    </row>
    <row r="4" spans="2:17" ht="27" thickBot="1" x14ac:dyDescent="0.3">
      <c r="B4" s="23" t="s">
        <v>34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24</v>
      </c>
      <c r="L4" s="48" t="s">
        <v>25</v>
      </c>
      <c r="N4" s="36" t="s">
        <v>44</v>
      </c>
      <c r="O4" s="49" t="s">
        <v>45</v>
      </c>
      <c r="P4" s="50"/>
    </row>
    <row r="5" spans="2:17" ht="15.75" thickBot="1" x14ac:dyDescent="0.3">
      <c r="B5" s="23" t="s">
        <v>48</v>
      </c>
      <c r="C5" s="26">
        <f>C3+C4</f>
        <v>323430</v>
      </c>
      <c r="D5" s="27" t="s">
        <v>35</v>
      </c>
      <c r="E5" s="28">
        <f>ROUND(C5/10.764,0)</f>
        <v>30047</v>
      </c>
      <c r="F5" s="27" t="s">
        <v>36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49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26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50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28</v>
      </c>
      <c r="L7" s="51" t="s">
        <v>29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51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52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27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53</v>
      </c>
      <c r="C10" s="26">
        <f>C6+D9</f>
        <v>299028</v>
      </c>
      <c r="D10" s="27" t="s">
        <v>35</v>
      </c>
      <c r="E10" s="28">
        <f>ROUND(C10/10.764,0)</f>
        <v>27780</v>
      </c>
      <c r="F10" s="27" t="s">
        <v>36</v>
      </c>
      <c r="G10" s="44">
        <v>7</v>
      </c>
      <c r="H10" s="45">
        <v>7</v>
      </c>
      <c r="I10" s="46">
        <v>93</v>
      </c>
      <c r="K10" s="59" t="s">
        <v>30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31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37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32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38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39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54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A7" zoomScale="130" zoomScaleNormal="130" workbookViewId="0">
      <selection activeCell="C26" sqref="C26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13" customWidth="1"/>
    <col min="4" max="4" width="15.5703125" style="113" bestFit="1" customWidth="1"/>
    <col min="5" max="5" width="27.140625" customWidth="1"/>
    <col min="6" max="6" width="24" customWidth="1"/>
    <col min="7" max="7" width="8.85546875" customWidth="1"/>
    <col min="8" max="8" width="12.5703125" customWidth="1"/>
    <col min="9" max="9" width="17.7109375" customWidth="1"/>
    <col min="11" max="11" width="12.5703125" customWidth="1"/>
  </cols>
  <sheetData>
    <row r="1" spans="1:13" x14ac:dyDescent="0.25">
      <c r="A1" s="7"/>
      <c r="B1" s="8"/>
      <c r="C1" s="106"/>
      <c r="D1" s="116"/>
    </row>
    <row r="2" spans="1:13" x14ac:dyDescent="0.25">
      <c r="A2" s="9"/>
      <c r="C2" s="99" t="s">
        <v>79</v>
      </c>
      <c r="D2" s="117"/>
      <c r="F2" s="5"/>
      <c r="G2" s="5"/>
      <c r="H2" s="99" t="s">
        <v>74</v>
      </c>
      <c r="I2" s="84" t="s">
        <v>36</v>
      </c>
      <c r="L2" t="s">
        <v>69</v>
      </c>
    </row>
    <row r="3" spans="1:13" ht="18.75" x14ac:dyDescent="0.3">
      <c r="A3" s="9" t="s">
        <v>8</v>
      </c>
      <c r="B3" s="11"/>
      <c r="C3" s="107">
        <f>C4+C5</f>
        <v>25500</v>
      </c>
      <c r="D3" s="109" t="s">
        <v>81</v>
      </c>
      <c r="F3" s="72" t="s">
        <v>66</v>
      </c>
      <c r="G3" s="84" t="s">
        <v>62</v>
      </c>
      <c r="H3" s="76"/>
      <c r="I3" s="74">
        <v>350</v>
      </c>
      <c r="J3" s="76"/>
      <c r="L3" t="s">
        <v>70</v>
      </c>
      <c r="M3">
        <v>354</v>
      </c>
    </row>
    <row r="4" spans="1:13" ht="30" x14ac:dyDescent="0.25">
      <c r="A4" s="12" t="s">
        <v>9</v>
      </c>
      <c r="B4" s="11"/>
      <c r="C4" s="107">
        <v>2800</v>
      </c>
      <c r="D4" s="118"/>
      <c r="F4" s="83" t="s">
        <v>82</v>
      </c>
      <c r="G4" s="84" t="s">
        <v>57</v>
      </c>
      <c r="H4" s="97"/>
      <c r="I4" s="74"/>
      <c r="J4" s="73"/>
      <c r="K4" s="3"/>
      <c r="L4" s="3"/>
    </row>
    <row r="5" spans="1:13" x14ac:dyDescent="0.25">
      <c r="A5" s="9" t="s">
        <v>10</v>
      </c>
      <c r="B5" s="11"/>
      <c r="C5" s="107">
        <v>22700</v>
      </c>
      <c r="D5" s="118"/>
      <c r="F5" s="5"/>
      <c r="G5" s="73"/>
      <c r="H5" s="73"/>
      <c r="I5" s="74"/>
    </row>
    <row r="6" spans="1:13" x14ac:dyDescent="0.25">
      <c r="A6" s="9" t="s">
        <v>11</v>
      </c>
      <c r="B6" s="11"/>
      <c r="C6" s="107">
        <f>C4</f>
        <v>2800</v>
      </c>
      <c r="D6" s="118"/>
      <c r="F6" s="5"/>
      <c r="G6" s="73"/>
      <c r="H6" s="76"/>
      <c r="I6" s="74"/>
    </row>
    <row r="7" spans="1:13" x14ac:dyDescent="0.25">
      <c r="A7" s="9" t="s">
        <v>12</v>
      </c>
      <c r="B7" s="13"/>
      <c r="C7" s="4">
        <f>E9-E8</f>
        <v>49</v>
      </c>
      <c r="D7" s="4"/>
      <c r="E7" s="3"/>
    </row>
    <row r="8" spans="1:13" x14ac:dyDescent="0.25">
      <c r="A8" s="9" t="s">
        <v>13</v>
      </c>
      <c r="B8" s="13"/>
      <c r="C8" s="4">
        <f>C9-C7</f>
        <v>11</v>
      </c>
      <c r="D8" s="84" t="s">
        <v>83</v>
      </c>
      <c r="E8" s="84">
        <v>1976</v>
      </c>
      <c r="F8" s="5"/>
    </row>
    <row r="9" spans="1:13" x14ac:dyDescent="0.25">
      <c r="A9" s="9" t="s">
        <v>14</v>
      </c>
      <c r="B9" s="13"/>
      <c r="C9" s="4">
        <v>60</v>
      </c>
      <c r="D9" s="85"/>
      <c r="E9" s="84">
        <v>2025</v>
      </c>
      <c r="M9" s="71"/>
    </row>
    <row r="10" spans="1:13" ht="30" x14ac:dyDescent="0.25">
      <c r="A10" s="12" t="s">
        <v>15</v>
      </c>
      <c r="B10" s="13"/>
      <c r="C10" s="4">
        <f>90*C7/C9</f>
        <v>73.5</v>
      </c>
      <c r="D10" s="4"/>
      <c r="E10" s="5"/>
      <c r="F10" s="71"/>
      <c r="G10" s="71"/>
    </row>
    <row r="11" spans="1:13" x14ac:dyDescent="0.25">
      <c r="A11" s="9"/>
      <c r="B11" s="14"/>
      <c r="C11" s="108">
        <f>C10%</f>
        <v>0.73499999999999999</v>
      </c>
      <c r="D11" s="108"/>
      <c r="E11" s="3"/>
    </row>
    <row r="12" spans="1:13" x14ac:dyDescent="0.25">
      <c r="A12" s="9" t="s">
        <v>16</v>
      </c>
      <c r="B12" s="11"/>
      <c r="C12" s="107">
        <f>C6*C11</f>
        <v>2058</v>
      </c>
      <c r="D12" s="118"/>
      <c r="E12" s="73"/>
    </row>
    <row r="13" spans="1:13" x14ac:dyDescent="0.25">
      <c r="A13" s="9" t="s">
        <v>17</v>
      </c>
      <c r="B13" s="11"/>
      <c r="C13" s="107">
        <f>C6-C12</f>
        <v>742</v>
      </c>
      <c r="D13" s="118"/>
    </row>
    <row r="14" spans="1:13" x14ac:dyDescent="0.25">
      <c r="A14" s="9" t="s">
        <v>10</v>
      </c>
      <c r="B14" s="11"/>
      <c r="C14" s="107">
        <f>C5</f>
        <v>22700</v>
      </c>
      <c r="D14" s="118"/>
      <c r="F14" s="71"/>
      <c r="G14" s="71"/>
      <c r="H14" s="4"/>
    </row>
    <row r="15" spans="1:13" x14ac:dyDescent="0.25">
      <c r="B15" s="11"/>
      <c r="C15" s="107"/>
      <c r="D15" s="118"/>
      <c r="G15">
        <f>H15/1.2</f>
        <v>0</v>
      </c>
      <c r="H15" s="4"/>
    </row>
    <row r="16" spans="1:13" x14ac:dyDescent="0.25">
      <c r="A16" s="15" t="s">
        <v>18</v>
      </c>
      <c r="B16" s="16"/>
      <c r="C16" s="109">
        <f>C14+C13</f>
        <v>23442</v>
      </c>
      <c r="D16" s="109"/>
      <c r="E16" s="31"/>
      <c r="H16" s="71"/>
    </row>
    <row r="17" spans="1:9" x14ac:dyDescent="0.25">
      <c r="B17" s="13"/>
      <c r="C17" s="4"/>
      <c r="D17" s="4"/>
      <c r="H17" s="71"/>
    </row>
    <row r="18" spans="1:9" ht="16.5" x14ac:dyDescent="0.3">
      <c r="A18" s="120" t="s">
        <v>62</v>
      </c>
      <c r="B18" s="5"/>
      <c r="C18" s="110">
        <v>350</v>
      </c>
      <c r="D18" s="110"/>
      <c r="E18" s="94"/>
      <c r="H18" s="96"/>
    </row>
    <row r="19" spans="1:9" x14ac:dyDescent="0.25">
      <c r="A19" s="9"/>
      <c r="B19" s="4"/>
      <c r="C19" s="111">
        <f>C18*C16</f>
        <v>8204700</v>
      </c>
      <c r="D19" s="113" t="s">
        <v>41</v>
      </c>
      <c r="E19" s="95"/>
      <c r="H19" s="4"/>
    </row>
    <row r="20" spans="1:9" x14ac:dyDescent="0.25">
      <c r="A20" s="9"/>
      <c r="B20" s="31"/>
      <c r="C20" s="112">
        <f>C19*0.9</f>
        <v>7384230</v>
      </c>
      <c r="D20" s="113" t="s">
        <v>19</v>
      </c>
      <c r="E20" s="75"/>
      <c r="F20" s="6"/>
      <c r="H20" s="71"/>
    </row>
    <row r="21" spans="1:9" x14ac:dyDescent="0.25">
      <c r="A21" s="9"/>
      <c r="C21" s="112">
        <f>C19*80%</f>
        <v>6563760</v>
      </c>
      <c r="D21" s="113" t="s">
        <v>20</v>
      </c>
      <c r="E21" s="75"/>
      <c r="F21" s="31"/>
    </row>
    <row r="22" spans="1:9" x14ac:dyDescent="0.25">
      <c r="A22" s="9"/>
      <c r="E22" s="75"/>
    </row>
    <row r="23" spans="1:9" x14ac:dyDescent="0.25">
      <c r="A23" s="17" t="s">
        <v>21</v>
      </c>
      <c r="B23" s="18"/>
      <c r="C23" s="114">
        <f>C4*D23</f>
        <v>1176000</v>
      </c>
      <c r="D23" s="114">
        <f>C18*1.2</f>
        <v>420</v>
      </c>
      <c r="E23" s="75"/>
      <c r="I23" s="95"/>
    </row>
    <row r="24" spans="1:9" x14ac:dyDescent="0.25">
      <c r="A24" s="9" t="s">
        <v>22</v>
      </c>
      <c r="E24" s="3"/>
      <c r="I24" s="75"/>
    </row>
    <row r="25" spans="1:9" x14ac:dyDescent="0.25">
      <c r="A25" s="19" t="s">
        <v>23</v>
      </c>
      <c r="B25" s="10"/>
      <c r="C25" s="112">
        <f>C19*0.025/12</f>
        <v>17093.125</v>
      </c>
      <c r="D25" s="112"/>
      <c r="E25" s="75"/>
      <c r="I25" s="75"/>
    </row>
    <row r="26" spans="1:9" x14ac:dyDescent="0.25">
      <c r="C26" s="112"/>
      <c r="D26" s="112"/>
      <c r="F26" s="73" t="s">
        <v>76</v>
      </c>
    </row>
    <row r="27" spans="1:9" x14ac:dyDescent="0.25">
      <c r="A27" s="5" t="s">
        <v>77</v>
      </c>
      <c r="B27" s="5"/>
      <c r="C27" s="115"/>
      <c r="D27" s="115"/>
    </row>
    <row r="28" spans="1:9" x14ac:dyDescent="0.25">
      <c r="D28" s="119"/>
    </row>
    <row r="29" spans="1:9" x14ac:dyDescent="0.25">
      <c r="G29" s="3"/>
      <c r="H29" s="3"/>
    </row>
    <row r="30" spans="1:9" ht="18.75" x14ac:dyDescent="0.3">
      <c r="E30" s="103" t="s">
        <v>75</v>
      </c>
      <c r="F30" s="103"/>
      <c r="G30" s="3"/>
      <c r="H30" s="3"/>
    </row>
    <row r="31" spans="1:9" ht="18.75" x14ac:dyDescent="0.3">
      <c r="E31" s="103" t="s">
        <v>78</v>
      </c>
      <c r="F31" s="103"/>
      <c r="G31" s="3"/>
      <c r="H31" s="3"/>
    </row>
    <row r="32" spans="1:9" ht="18.75" x14ac:dyDescent="0.3">
      <c r="E32" s="98" t="s">
        <v>41</v>
      </c>
      <c r="F32" s="98">
        <f>C19</f>
        <v>8204700</v>
      </c>
      <c r="G32" s="3"/>
      <c r="H32" s="3"/>
    </row>
    <row r="33" spans="1:8" ht="18.75" x14ac:dyDescent="0.3">
      <c r="E33" s="98" t="s">
        <v>19</v>
      </c>
      <c r="F33" s="98">
        <f>F32*90%</f>
        <v>7384230</v>
      </c>
      <c r="G33" s="3"/>
      <c r="H33" s="75">
        <f>F32*80</f>
        <v>656376000</v>
      </c>
    </row>
    <row r="34" spans="1:8" ht="18.75" x14ac:dyDescent="0.3">
      <c r="E34" s="98" t="s">
        <v>20</v>
      </c>
      <c r="F34" s="98">
        <f>F32*80%</f>
        <v>6563760</v>
      </c>
      <c r="G34" s="3"/>
      <c r="H34" s="3"/>
    </row>
    <row r="35" spans="1:8" x14ac:dyDescent="0.25">
      <c r="E35" s="3"/>
      <c r="F35" s="3"/>
      <c r="G35" s="3"/>
      <c r="H35" s="3"/>
    </row>
    <row r="36" spans="1:8" x14ac:dyDescent="0.25">
      <c r="E36" s="3"/>
      <c r="F36" s="3"/>
      <c r="G36" s="3"/>
      <c r="H36" s="3"/>
    </row>
    <row r="37" spans="1:8" x14ac:dyDescent="0.25">
      <c r="E37" s="3"/>
      <c r="F37" s="3"/>
      <c r="G37" s="3"/>
      <c r="H37" s="3"/>
    </row>
    <row r="38" spans="1:8" x14ac:dyDescent="0.25">
      <c r="E38" s="3"/>
      <c r="F38" s="3"/>
      <c r="G38" s="3"/>
      <c r="H38" s="3"/>
    </row>
    <row r="46" spans="1:8" x14ac:dyDescent="0.25">
      <c r="A46" s="20"/>
    </row>
    <row r="59" spans="1:1" ht="15.75" x14ac:dyDescent="0.25">
      <c r="A59" s="21"/>
    </row>
    <row r="60" spans="1:1" ht="15.75" x14ac:dyDescent="0.25">
      <c r="A60" s="21"/>
    </row>
    <row r="61" spans="1:1" ht="15.75" x14ac:dyDescent="0.25">
      <c r="A61" s="21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84" spans="3:3" x14ac:dyDescent="0.25">
      <c r="C84" s="113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topLeftCell="B1" zoomScaleNormal="100" workbookViewId="0">
      <selection activeCell="F2" sqref="F2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9.14062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72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73</v>
      </c>
      <c r="O1" s="1" t="s">
        <v>62</v>
      </c>
      <c r="P1" s="1" t="s">
        <v>71</v>
      </c>
      <c r="Q1" s="1" t="s">
        <v>1</v>
      </c>
      <c r="R1" s="1" t="s">
        <v>68</v>
      </c>
      <c r="S1" s="1" t="s">
        <v>67</v>
      </c>
      <c r="U1" s="2" t="s">
        <v>37</v>
      </c>
      <c r="V1" s="2"/>
      <c r="W1" s="2"/>
      <c r="X1" s="2"/>
      <c r="Y1" s="2"/>
    </row>
    <row r="2" spans="1:32" x14ac:dyDescent="0.25">
      <c r="B2">
        <v>305</v>
      </c>
      <c r="C2">
        <f>B2*1.2</f>
        <v>366</v>
      </c>
      <c r="D2" s="87">
        <f>C2*1.2</f>
        <v>439.2</v>
      </c>
      <c r="E2" s="87">
        <v>7800000</v>
      </c>
      <c r="F2" s="105">
        <f>E2/B2</f>
        <v>25573.77049180328</v>
      </c>
      <c r="G2" s="77">
        <f>E2/C2</f>
        <v>21311.475409836065</v>
      </c>
      <c r="H2">
        <f>E2/D2</f>
        <v>17759.562841530056</v>
      </c>
      <c r="I2">
        <v>6</v>
      </c>
      <c r="J2">
        <v>601</v>
      </c>
      <c r="O2" s="86">
        <f>P2/1.2</f>
        <v>573.0933</v>
      </c>
      <c r="P2" s="87">
        <f>63.89*10.764</f>
        <v>687.71195999999998</v>
      </c>
      <c r="Q2" s="87">
        <v>14100000</v>
      </c>
      <c r="R2" s="100">
        <f t="shared" ref="R2:R3" si="0">Q2/O2</f>
        <v>24603.323751996402</v>
      </c>
      <c r="S2" s="87">
        <f>Q2/P2</f>
        <v>20502.769793330335</v>
      </c>
      <c r="T2" s="87"/>
      <c r="U2" s="88">
        <v>2022</v>
      </c>
      <c r="V2" s="3"/>
      <c r="W2" s="3"/>
      <c r="X2" s="3"/>
      <c r="Y2" s="3"/>
      <c r="AB2" s="33"/>
    </row>
    <row r="3" spans="1:32" x14ac:dyDescent="0.25">
      <c r="B3" s="92">
        <v>800</v>
      </c>
      <c r="C3">
        <f t="shared" ref="C3:D3" si="1">B3*1.2</f>
        <v>960</v>
      </c>
      <c r="D3" s="87">
        <f t="shared" si="1"/>
        <v>1152</v>
      </c>
      <c r="E3" s="87">
        <v>27200000</v>
      </c>
      <c r="F3" s="87">
        <f t="shared" ref="F3:F6" si="2">E3/B3</f>
        <v>34000</v>
      </c>
      <c r="G3" s="77">
        <f t="shared" ref="G3:G7" si="3">E3/C3</f>
        <v>28333.333333333332</v>
      </c>
      <c r="H3">
        <f t="shared" ref="H3:H7" si="4">E3/D3</f>
        <v>23611.111111111109</v>
      </c>
      <c r="I3">
        <v>7</v>
      </c>
      <c r="J3">
        <v>703</v>
      </c>
      <c r="O3" s="86">
        <f>P3/1.2</f>
        <v>407.14830000000001</v>
      </c>
      <c r="P3" s="87">
        <f>45.39*10.764</f>
        <v>488.57795999999996</v>
      </c>
      <c r="Q3" s="87">
        <v>11000000</v>
      </c>
      <c r="R3" s="87">
        <f t="shared" si="0"/>
        <v>27017.182682575367</v>
      </c>
      <c r="S3" s="87">
        <f>Q3/P3</f>
        <v>22514.31890214614</v>
      </c>
      <c r="T3" s="87"/>
      <c r="U3" s="88"/>
      <c r="V3" s="3"/>
      <c r="W3" s="3"/>
      <c r="X3" s="3"/>
      <c r="Y3" s="3"/>
      <c r="AF3" s="33"/>
    </row>
    <row r="4" spans="1:32" x14ac:dyDescent="0.25">
      <c r="B4" s="71">
        <v>439</v>
      </c>
      <c r="C4">
        <f t="shared" ref="C4:D4" si="5">B4*1.2</f>
        <v>526.79999999999995</v>
      </c>
      <c r="D4" s="87">
        <f t="shared" si="5"/>
        <v>632.16</v>
      </c>
      <c r="E4" s="87">
        <v>8800000</v>
      </c>
      <c r="F4" s="87">
        <f t="shared" si="2"/>
        <v>20045.558086560366</v>
      </c>
      <c r="G4" s="77">
        <f t="shared" si="3"/>
        <v>16704.631738800304</v>
      </c>
      <c r="H4">
        <f t="shared" si="4"/>
        <v>13920.526449000254</v>
      </c>
      <c r="I4">
        <v>16</v>
      </c>
      <c r="J4">
        <v>1601</v>
      </c>
      <c r="O4" s="86">
        <v>396</v>
      </c>
      <c r="P4" s="87">
        <f>45.39*10.764</f>
        <v>488.57795999999996</v>
      </c>
      <c r="Q4" s="87">
        <v>10200000</v>
      </c>
      <c r="R4" s="87">
        <f>Q4/O4</f>
        <v>25757.575757575756</v>
      </c>
      <c r="S4" s="87">
        <f>Q4/P4</f>
        <v>20876.913891080967</v>
      </c>
      <c r="T4" s="87"/>
      <c r="U4" s="88"/>
      <c r="V4" s="3"/>
      <c r="W4" s="3"/>
      <c r="X4" s="3"/>
      <c r="Y4" s="3"/>
    </row>
    <row r="5" spans="1:32" x14ac:dyDescent="0.25">
      <c r="B5" s="71">
        <v>387</v>
      </c>
      <c r="C5">
        <f t="shared" ref="C5:D6" si="6">B5*1.2</f>
        <v>464.4</v>
      </c>
      <c r="D5" s="87">
        <f t="shared" si="6"/>
        <v>557.28</v>
      </c>
      <c r="E5" s="87">
        <v>9000000</v>
      </c>
      <c r="F5" s="100">
        <f t="shared" si="2"/>
        <v>23255.81395348837</v>
      </c>
      <c r="G5" s="77">
        <f t="shared" si="3"/>
        <v>19379.844961240313</v>
      </c>
      <c r="H5">
        <f t="shared" si="4"/>
        <v>16149.870801033592</v>
      </c>
      <c r="I5">
        <v>4</v>
      </c>
      <c r="J5">
        <v>401</v>
      </c>
      <c r="O5" s="86">
        <v>396</v>
      </c>
      <c r="P5" s="87">
        <f>45.39*10.764</f>
        <v>488.57795999999996</v>
      </c>
      <c r="Q5" s="87">
        <v>9100000</v>
      </c>
      <c r="R5" s="105">
        <f>Q5/O5</f>
        <v>22979.797979797979</v>
      </c>
      <c r="S5" s="87">
        <f>Q5/P5</f>
        <v>18625.482000866352</v>
      </c>
      <c r="T5" s="87"/>
      <c r="U5" s="88"/>
      <c r="V5" s="3"/>
      <c r="W5" s="3"/>
      <c r="X5" s="3"/>
      <c r="Y5" s="3"/>
    </row>
    <row r="6" spans="1:32" x14ac:dyDescent="0.25">
      <c r="B6">
        <v>480</v>
      </c>
      <c r="C6">
        <f t="shared" ref="C6" si="7">B6*1.2</f>
        <v>576</v>
      </c>
      <c r="D6" s="87">
        <f t="shared" si="6"/>
        <v>691.19999999999993</v>
      </c>
      <c r="E6" s="87">
        <v>8360000</v>
      </c>
      <c r="F6" s="87">
        <f t="shared" si="2"/>
        <v>17416.666666666668</v>
      </c>
      <c r="G6" s="77">
        <f t="shared" si="3"/>
        <v>14513.888888888889</v>
      </c>
      <c r="H6">
        <f t="shared" si="4"/>
        <v>12094.907407407409</v>
      </c>
      <c r="J6">
        <v>601</v>
      </c>
      <c r="O6" s="87">
        <v>396</v>
      </c>
      <c r="P6" s="87">
        <f>45.39*10.764</f>
        <v>488.57795999999996</v>
      </c>
      <c r="Q6" s="87">
        <v>9000000</v>
      </c>
      <c r="R6" s="100">
        <f>Q6/O6</f>
        <v>22727.272727272728</v>
      </c>
      <c r="S6" s="100">
        <f>Q6/P6</f>
        <v>18420.806374483207</v>
      </c>
      <c r="T6" s="87"/>
      <c r="U6" s="88"/>
      <c r="V6" s="3"/>
      <c r="W6" s="3"/>
      <c r="X6" s="3"/>
      <c r="Y6" s="3"/>
    </row>
    <row r="7" spans="1:32" x14ac:dyDescent="0.25">
      <c r="B7">
        <v>396</v>
      </c>
      <c r="C7">
        <f t="shared" ref="C7:D7" si="8">B7*1.2</f>
        <v>475.2</v>
      </c>
      <c r="D7" s="87">
        <f t="shared" si="8"/>
        <v>570.24</v>
      </c>
      <c r="E7" s="87">
        <v>7950000</v>
      </c>
      <c r="F7" s="87">
        <f t="shared" ref="F7:F14" si="9">ROUND((E7/B7),0)</f>
        <v>20076</v>
      </c>
      <c r="G7" s="77">
        <f t="shared" si="3"/>
        <v>16729.797979797979</v>
      </c>
      <c r="H7">
        <f t="shared" si="4"/>
        <v>13941.498316498317</v>
      </c>
      <c r="J7">
        <v>11</v>
      </c>
      <c r="O7" s="87">
        <f>P7/1.2</f>
        <v>500.16719999999992</v>
      </c>
      <c r="P7" s="87">
        <f>55.76*10.764</f>
        <v>600.20063999999991</v>
      </c>
      <c r="Q7" s="87">
        <v>11500000</v>
      </c>
      <c r="R7" s="100">
        <f t="shared" ref="R7:R9" si="10">Q7/O7</f>
        <v>22992.311371077514</v>
      </c>
      <c r="S7" s="87">
        <f>Q7/P7</f>
        <v>19160.259475897928</v>
      </c>
      <c r="T7" s="87"/>
      <c r="U7" s="88"/>
      <c r="V7" s="3"/>
      <c r="W7" s="3"/>
      <c r="X7" s="3"/>
      <c r="Y7" s="3"/>
    </row>
    <row r="8" spans="1:32" x14ac:dyDescent="0.25">
      <c r="B8">
        <v>540</v>
      </c>
      <c r="C8">
        <f t="shared" ref="C8:D8" si="11">B8*1.2</f>
        <v>648</v>
      </c>
      <c r="D8" s="87">
        <f t="shared" si="11"/>
        <v>777.6</v>
      </c>
      <c r="E8" s="105">
        <v>12600000</v>
      </c>
      <c r="F8" s="105">
        <f t="shared" si="9"/>
        <v>23333</v>
      </c>
      <c r="G8" s="77">
        <f t="shared" ref="G8:G9" si="12">F8/C8</f>
        <v>36.007716049382715</v>
      </c>
      <c r="H8">
        <f t="shared" ref="H8:H13" si="13">F8/D8</f>
        <v>30.006430041152264</v>
      </c>
      <c r="O8" s="87"/>
      <c r="P8" s="87"/>
      <c r="Q8" s="87"/>
      <c r="R8" s="87" t="e">
        <f t="shared" si="10"/>
        <v>#DIV/0!</v>
      </c>
      <c r="S8" s="87"/>
      <c r="T8" s="87"/>
      <c r="U8" s="88"/>
      <c r="V8" s="3"/>
      <c r="W8" s="3"/>
      <c r="X8" s="3"/>
      <c r="Y8" s="3"/>
    </row>
    <row r="9" spans="1:32" x14ac:dyDescent="0.25">
      <c r="B9">
        <f>C9/1.2</f>
        <v>439.16666666666669</v>
      </c>
      <c r="C9">
        <v>527</v>
      </c>
      <c r="D9" s="87">
        <f t="shared" ref="D9" si="14">C9*1.2</f>
        <v>632.4</v>
      </c>
      <c r="E9" s="87">
        <v>11000000</v>
      </c>
      <c r="F9" s="87">
        <f t="shared" si="9"/>
        <v>25047</v>
      </c>
      <c r="G9" s="77">
        <f t="shared" si="12"/>
        <v>47.527514231499055</v>
      </c>
      <c r="H9">
        <f t="shared" si="13"/>
        <v>39.606261859582546</v>
      </c>
      <c r="O9" s="87"/>
      <c r="P9" s="87"/>
      <c r="Q9" s="87"/>
      <c r="R9" s="87" t="e">
        <f t="shared" si="10"/>
        <v>#DIV/0!</v>
      </c>
      <c r="S9" s="87"/>
      <c r="T9" s="87"/>
      <c r="U9" s="3"/>
      <c r="V9" s="3"/>
      <c r="W9" s="3"/>
      <c r="X9" s="3"/>
      <c r="Y9" s="3"/>
    </row>
    <row r="10" spans="1:32" ht="16.5" x14ac:dyDescent="0.3">
      <c r="B10" s="5">
        <f>C10/1.2</f>
        <v>530.83333333333337</v>
      </c>
      <c r="C10" s="5">
        <v>637</v>
      </c>
      <c r="D10" s="100">
        <f t="shared" ref="C10:D10" si="15">C10*1.2</f>
        <v>764.4</v>
      </c>
      <c r="E10" s="100">
        <v>12600000</v>
      </c>
      <c r="F10" s="100">
        <f t="shared" si="9"/>
        <v>23736</v>
      </c>
      <c r="G10">
        <f t="shared" ref="G10:G14" si="16">ROUND((E10/C10),0)</f>
        <v>19780</v>
      </c>
      <c r="H10">
        <f t="shared" si="13"/>
        <v>31.051805337519625</v>
      </c>
      <c r="O10" s="87"/>
      <c r="P10" s="87" t="e">
        <f>#REF!*1.1</f>
        <v>#REF!</v>
      </c>
      <c r="Q10" s="87"/>
      <c r="R10" s="87" t="e">
        <f>T10/#REF!</f>
        <v>#REF!</v>
      </c>
      <c r="S10" s="87"/>
      <c r="T10" s="87"/>
      <c r="U10" s="3"/>
      <c r="V10" s="3"/>
      <c r="W10" s="89"/>
      <c r="X10" s="90"/>
      <c r="Y10" s="90"/>
      <c r="Z10" s="22"/>
      <c r="AA10" s="22"/>
      <c r="AB10" s="22"/>
      <c r="AC10" s="22"/>
      <c r="AD10" s="22"/>
    </row>
    <row r="11" spans="1:32" ht="18.75" x14ac:dyDescent="0.25">
      <c r="B11">
        <v>438</v>
      </c>
      <c r="C11">
        <f t="shared" ref="C11:D11" si="17">B11*1.2</f>
        <v>525.6</v>
      </c>
      <c r="D11" s="87">
        <f t="shared" si="17"/>
        <v>630.72</v>
      </c>
      <c r="E11" s="87">
        <v>13000000</v>
      </c>
      <c r="F11">
        <f t="shared" si="9"/>
        <v>29680</v>
      </c>
      <c r="G11">
        <f t="shared" si="16"/>
        <v>24734</v>
      </c>
      <c r="H11">
        <f t="shared" si="13"/>
        <v>47.057331303906643</v>
      </c>
      <c r="P11" s="87" t="e">
        <f>#REF!*1.1</f>
        <v>#REF!</v>
      </c>
      <c r="Q11" s="87"/>
      <c r="S11" s="87"/>
      <c r="T11" s="87"/>
      <c r="U11" s="3"/>
      <c r="V11" s="3"/>
      <c r="W11" s="91"/>
      <c r="X11" s="3"/>
      <c r="Y11" s="3"/>
    </row>
    <row r="12" spans="1:32" x14ac:dyDescent="0.25">
      <c r="C12">
        <f t="shared" ref="C12" si="18">B12*1.2</f>
        <v>0</v>
      </c>
      <c r="D12">
        <f t="shared" ref="D12:D14" si="19">C12*1.2</f>
        <v>0</v>
      </c>
      <c r="E12" s="87"/>
      <c r="F12" t="e">
        <f t="shared" si="9"/>
        <v>#DIV/0!</v>
      </c>
      <c r="G12" t="e">
        <f t="shared" si="16"/>
        <v>#DIV/0!</v>
      </c>
      <c r="H12" t="e">
        <f t="shared" si="13"/>
        <v>#DIV/0!</v>
      </c>
      <c r="I12">
        <f t="shared" ref="I12:I14" si="20">U12</f>
        <v>0</v>
      </c>
      <c r="J12">
        <f t="shared" ref="J12:J14" si="21">V12</f>
        <v>0</v>
      </c>
      <c r="P12" s="87" t="e">
        <f>#REF!*1.1</f>
        <v>#REF!</v>
      </c>
      <c r="Q12" s="87"/>
      <c r="S12" s="87"/>
      <c r="T12" s="87"/>
      <c r="U12" s="3"/>
      <c r="V12" s="3"/>
      <c r="W12" s="3"/>
      <c r="X12" s="3"/>
      <c r="Y12" s="3"/>
    </row>
    <row r="13" spans="1:32" x14ac:dyDescent="0.25">
      <c r="B13">
        <v>0</v>
      </c>
      <c r="C13">
        <f t="shared" ref="C13:C14" si="22">B13*1.1</f>
        <v>0</v>
      </c>
      <c r="D13">
        <f t="shared" si="19"/>
        <v>0</v>
      </c>
      <c r="E13" s="87"/>
      <c r="F13" t="e">
        <f t="shared" si="9"/>
        <v>#DIV/0!</v>
      </c>
      <c r="G13" t="e">
        <f t="shared" si="16"/>
        <v>#DIV/0!</v>
      </c>
      <c r="H13" t="e">
        <f t="shared" si="13"/>
        <v>#DIV/0!</v>
      </c>
      <c r="I13">
        <f t="shared" si="20"/>
        <v>0</v>
      </c>
      <c r="J13">
        <f t="shared" si="21"/>
        <v>0</v>
      </c>
      <c r="S13" s="87"/>
      <c r="T13" s="87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22"/>
        <v>0</v>
      </c>
      <c r="D14">
        <f t="shared" si="19"/>
        <v>0</v>
      </c>
      <c r="E14" s="87"/>
      <c r="F14" t="e">
        <f t="shared" si="9"/>
        <v>#DIV/0!</v>
      </c>
      <c r="G14" t="e">
        <f t="shared" si="16"/>
        <v>#DIV/0!</v>
      </c>
      <c r="H14" t="e">
        <f t="shared" ref="H14" si="23">ROUND((E14/D14),0)</f>
        <v>#DIV/0!</v>
      </c>
      <c r="I14">
        <f t="shared" si="20"/>
        <v>0</v>
      </c>
      <c r="J14">
        <f t="shared" si="21"/>
        <v>0</v>
      </c>
      <c r="S14" s="87"/>
      <c r="T14" s="87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24">B15*1.2</f>
        <v>0</v>
      </c>
      <c r="D15">
        <f t="shared" ref="D15:D18" si="25">C15*1.2</f>
        <v>0</v>
      </c>
      <c r="E15" s="87"/>
      <c r="F15" t="e">
        <f t="shared" ref="F15:F18" si="26">ROUND((E15/B15),0)</f>
        <v>#DIV/0!</v>
      </c>
      <c r="G15" t="e">
        <f t="shared" ref="G15:G18" si="27">ROUND((E15/C15),0)</f>
        <v>#DIV/0!</v>
      </c>
      <c r="H15" t="e">
        <f t="shared" ref="H15:H18" si="28">ROUND((E15/D15),0)</f>
        <v>#DIV/0!</v>
      </c>
      <c r="I15">
        <f t="shared" ref="I15:J18" si="29">U15</f>
        <v>0</v>
      </c>
      <c r="J15">
        <f t="shared" si="29"/>
        <v>0</v>
      </c>
      <c r="S15" s="87"/>
      <c r="T15" s="87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30">B16*1.2</f>
        <v>0</v>
      </c>
      <c r="D16">
        <f t="shared" si="25"/>
        <v>0</v>
      </c>
      <c r="E16" s="87"/>
      <c r="F16" t="e">
        <f t="shared" si="26"/>
        <v>#DIV/0!</v>
      </c>
      <c r="G16" t="e">
        <f t="shared" si="27"/>
        <v>#DIV/0!</v>
      </c>
      <c r="H16" t="e">
        <f t="shared" si="28"/>
        <v>#DIV/0!</v>
      </c>
      <c r="I16">
        <f t="shared" si="29"/>
        <v>0</v>
      </c>
      <c r="J16">
        <f t="shared" si="29"/>
        <v>0</v>
      </c>
      <c r="S16" s="87"/>
      <c r="T16" s="87"/>
    </row>
    <row r="17" spans="1:25" x14ac:dyDescent="0.25">
      <c r="B17">
        <f t="shared" ref="B17:B18" si="31">O17</f>
        <v>0</v>
      </c>
      <c r="C17">
        <f t="shared" si="30"/>
        <v>0</v>
      </c>
      <c r="D17">
        <f t="shared" si="25"/>
        <v>0</v>
      </c>
      <c r="E17" s="87"/>
      <c r="F17" t="e">
        <f t="shared" si="26"/>
        <v>#DIV/0!</v>
      </c>
      <c r="G17" t="e">
        <f t="shared" si="27"/>
        <v>#DIV/0!</v>
      </c>
      <c r="H17" t="e">
        <f t="shared" si="28"/>
        <v>#DIV/0!</v>
      </c>
      <c r="I17">
        <f t="shared" si="29"/>
        <v>0</v>
      </c>
      <c r="J17">
        <f t="shared" si="29"/>
        <v>0</v>
      </c>
      <c r="S17" s="87"/>
      <c r="T17" s="87"/>
    </row>
    <row r="18" spans="1:25" x14ac:dyDescent="0.25">
      <c r="B18">
        <f t="shared" si="31"/>
        <v>0</v>
      </c>
      <c r="C18">
        <f t="shared" si="30"/>
        <v>0</v>
      </c>
      <c r="D18">
        <f t="shared" si="25"/>
        <v>0</v>
      </c>
      <c r="E18" s="87"/>
      <c r="F18" t="e">
        <f t="shared" si="26"/>
        <v>#DIV/0!</v>
      </c>
      <c r="G18" t="e">
        <f t="shared" si="27"/>
        <v>#DIV/0!</v>
      </c>
      <c r="H18" t="e">
        <f t="shared" si="28"/>
        <v>#DIV/0!</v>
      </c>
      <c r="I18">
        <f t="shared" si="29"/>
        <v>0</v>
      </c>
      <c r="J18">
        <f t="shared" si="29"/>
        <v>0</v>
      </c>
      <c r="S18" s="87"/>
      <c r="T18" s="87"/>
    </row>
    <row r="19" spans="1:25" s="6" customForma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</row>
    <row r="20" spans="1:25" s="6" customFormat="1" ht="16.5" x14ac:dyDescent="0.3">
      <c r="A20" s="77"/>
      <c r="B20" s="77"/>
      <c r="C20" s="77"/>
      <c r="D20" s="77"/>
      <c r="E20" s="77"/>
      <c r="F20" s="22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</row>
    <row r="21" spans="1:25" s="6" customFormat="1" x14ac:dyDescent="0.25">
      <c r="A21" s="77"/>
      <c r="B21" s="78"/>
      <c r="C21" s="78"/>
      <c r="D21" s="78"/>
      <c r="E21" s="78"/>
      <c r="F21" s="79" t="s">
        <v>63</v>
      </c>
      <c r="G21" s="78"/>
      <c r="H21" s="78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</row>
    <row r="22" spans="1:25" s="6" customFormat="1" ht="16.5" x14ac:dyDescent="0.3">
      <c r="A22" s="77"/>
      <c r="B22" s="78"/>
      <c r="C22" s="78" t="s">
        <v>61</v>
      </c>
      <c r="D22" s="78"/>
      <c r="E22" s="93"/>
      <c r="F22" s="80" t="s">
        <v>62</v>
      </c>
      <c r="G22" s="80">
        <v>394</v>
      </c>
      <c r="H22" s="78"/>
      <c r="I22" s="77">
        <f>G22*9500</f>
        <v>3743000</v>
      </c>
      <c r="J22" s="77"/>
      <c r="K22" s="77"/>
      <c r="L22" s="77"/>
      <c r="M22" s="77"/>
      <c r="N22" s="77"/>
      <c r="O22" s="77"/>
    </row>
    <row r="23" spans="1:25" s="6" customFormat="1" x14ac:dyDescent="0.25">
      <c r="A23" s="77"/>
      <c r="B23" s="78"/>
      <c r="C23" s="78" t="s">
        <v>1</v>
      </c>
      <c r="D23" s="78">
        <v>7100000</v>
      </c>
      <c r="E23" s="78"/>
      <c r="F23" s="80" t="s">
        <v>58</v>
      </c>
      <c r="G23" s="80">
        <v>0</v>
      </c>
      <c r="H23" s="78"/>
      <c r="I23" s="77"/>
      <c r="J23" s="77"/>
      <c r="K23" s="77"/>
      <c r="L23" s="77"/>
      <c r="M23" s="77"/>
      <c r="N23" s="77"/>
      <c r="O23" s="77"/>
    </row>
    <row r="24" spans="1:25" s="6" customFormat="1" x14ac:dyDescent="0.25">
      <c r="A24" s="77"/>
      <c r="B24" s="78"/>
      <c r="C24" s="78"/>
      <c r="D24" s="78"/>
      <c r="E24" s="78"/>
      <c r="F24" s="80" t="s">
        <v>64</v>
      </c>
      <c r="G24" s="80">
        <v>0</v>
      </c>
      <c r="H24" s="78"/>
      <c r="I24" s="77"/>
      <c r="J24" s="77"/>
      <c r="K24" s="77"/>
      <c r="L24" s="77"/>
      <c r="M24" s="77"/>
      <c r="N24" s="77"/>
      <c r="O24" s="77"/>
    </row>
    <row r="25" spans="1:25" s="6" customFormat="1" x14ac:dyDescent="0.25">
      <c r="B25" s="78"/>
      <c r="C25" s="78"/>
      <c r="D25" s="78"/>
      <c r="E25" s="78"/>
      <c r="F25" s="81" t="s">
        <v>65</v>
      </c>
      <c r="G25" s="81">
        <f>G22+G23+G24</f>
        <v>394</v>
      </c>
      <c r="H25" s="78"/>
      <c r="I25" s="77"/>
      <c r="J25" s="77"/>
      <c r="K25" s="77"/>
      <c r="L25" s="77"/>
      <c r="M25" s="77"/>
    </row>
    <row r="26" spans="1:25" s="6" customFormat="1" x14ac:dyDescent="0.25">
      <c r="B26" s="78"/>
      <c r="C26" s="78"/>
      <c r="D26" s="78"/>
      <c r="E26" s="78"/>
      <c r="F26" s="80"/>
      <c r="G26" s="80"/>
      <c r="H26" s="78"/>
      <c r="I26" s="77"/>
      <c r="J26" s="77"/>
      <c r="K26" s="77"/>
      <c r="L26" s="77"/>
      <c r="M26" s="77"/>
    </row>
    <row r="27" spans="1:25" s="6" customFormat="1" x14ac:dyDescent="0.25">
      <c r="B27" s="78"/>
      <c r="C27" s="78"/>
      <c r="D27" s="78"/>
      <c r="E27" s="78"/>
      <c r="F27" s="80" t="s">
        <v>57</v>
      </c>
      <c r="G27" s="80">
        <v>0</v>
      </c>
      <c r="H27" s="78"/>
      <c r="I27" s="77" t="e">
        <f>G33/G27</f>
        <v>#DIV/0!</v>
      </c>
      <c r="J27" s="77"/>
      <c r="K27" s="77"/>
      <c r="L27" s="77"/>
      <c r="M27" s="77"/>
    </row>
    <row r="28" spans="1:25" s="6" customFormat="1" x14ac:dyDescent="0.25">
      <c r="B28" s="78"/>
      <c r="C28" s="78"/>
      <c r="D28" s="78"/>
      <c r="E28" s="78"/>
      <c r="F28" s="80" t="s">
        <v>58</v>
      </c>
      <c r="G28" s="80">
        <v>0</v>
      </c>
      <c r="H28" s="78"/>
      <c r="I28" s="77"/>
      <c r="J28" s="77"/>
      <c r="K28" s="77"/>
      <c r="L28" s="77"/>
      <c r="M28" s="77"/>
    </row>
    <row r="29" spans="1:25" s="6" customFormat="1" x14ac:dyDescent="0.25">
      <c r="B29" s="78"/>
      <c r="C29" s="78"/>
      <c r="D29" s="78"/>
      <c r="E29" s="78"/>
      <c r="F29" s="80" t="s">
        <v>56</v>
      </c>
      <c r="G29" s="80">
        <v>0</v>
      </c>
      <c r="H29" s="78"/>
      <c r="I29" s="77"/>
      <c r="J29" s="77"/>
      <c r="K29" s="77"/>
      <c r="L29" s="77"/>
      <c r="M29" s="77"/>
    </row>
    <row r="30" spans="1:25" s="6" customFormat="1" x14ac:dyDescent="0.25">
      <c r="B30" s="78"/>
      <c r="C30" s="82"/>
      <c r="D30" s="82"/>
      <c r="E30" s="78"/>
      <c r="F30" s="81" t="s">
        <v>59</v>
      </c>
      <c r="G30" s="81">
        <f>SUM(G27:G29)</f>
        <v>0</v>
      </c>
      <c r="H30" s="78"/>
      <c r="I30" s="77" t="e">
        <f>I22/G30</f>
        <v>#DIV/0!</v>
      </c>
      <c r="J30" s="77"/>
      <c r="K30" s="77"/>
      <c r="L30" s="77"/>
      <c r="M30" s="77"/>
      <c r="O30" s="34"/>
      <c r="P30" s="34"/>
      <c r="Q30" s="34"/>
      <c r="R30" s="34"/>
    </row>
    <row r="31" spans="1:25" s="6" customFormat="1" x14ac:dyDescent="0.25">
      <c r="B31" s="78"/>
      <c r="C31" s="82"/>
      <c r="D31" s="82"/>
      <c r="E31" s="78"/>
      <c r="F31" s="81" t="s">
        <v>60</v>
      </c>
      <c r="G31" s="80">
        <f>G30</f>
        <v>0</v>
      </c>
      <c r="H31" s="78" t="e">
        <f>G30/G31</f>
        <v>#DIV/0!</v>
      </c>
      <c r="I31" s="77" t="s">
        <v>42</v>
      </c>
      <c r="J31" s="77"/>
      <c r="K31" s="77"/>
      <c r="L31" s="77"/>
      <c r="M31" s="77"/>
    </row>
    <row r="32" spans="1:25" s="6" customFormat="1" x14ac:dyDescent="0.25">
      <c r="B32" s="78"/>
      <c r="C32" s="82"/>
      <c r="D32" s="82"/>
      <c r="E32" s="78"/>
      <c r="F32" s="80" t="s">
        <v>40</v>
      </c>
      <c r="G32" s="80">
        <v>10000</v>
      </c>
      <c r="H32" s="78"/>
      <c r="I32" s="77"/>
      <c r="J32" s="77"/>
      <c r="K32" s="77"/>
      <c r="L32" s="77"/>
      <c r="M32" s="77"/>
    </row>
    <row r="33" spans="2:21" s="6" customFormat="1" x14ac:dyDescent="0.25">
      <c r="B33" s="78"/>
      <c r="C33" s="82"/>
      <c r="D33" s="82"/>
      <c r="E33" s="78"/>
      <c r="F33" s="81" t="s">
        <v>41</v>
      </c>
      <c r="G33" s="81">
        <f>G25*G32</f>
        <v>3940000</v>
      </c>
      <c r="H33" s="78" t="e">
        <f>G33/D27</f>
        <v>#DIV/0!</v>
      </c>
      <c r="I33" s="77"/>
      <c r="J33" s="77"/>
      <c r="K33" s="77"/>
      <c r="L33" s="77"/>
      <c r="M33" s="77"/>
    </row>
    <row r="34" spans="2:21" s="6" customFormat="1" x14ac:dyDescent="0.25">
      <c r="B34" s="78"/>
      <c r="C34" s="82"/>
      <c r="D34" s="82"/>
      <c r="E34" s="78"/>
      <c r="F34" s="81" t="s">
        <v>19</v>
      </c>
      <c r="G34" s="81">
        <f>G33*90%</f>
        <v>3546000</v>
      </c>
      <c r="H34" s="78"/>
      <c r="I34" s="77"/>
      <c r="J34" s="77"/>
      <c r="K34" s="77"/>
      <c r="L34" s="77"/>
      <c r="M34" s="77"/>
    </row>
    <row r="35" spans="2:21" s="6" customFormat="1" x14ac:dyDescent="0.25">
      <c r="B35" s="78"/>
      <c r="C35" s="82"/>
      <c r="D35" s="82"/>
      <c r="E35" s="78"/>
      <c r="F35" s="81" t="s">
        <v>20</v>
      </c>
      <c r="G35" s="81">
        <f>G33*80%</f>
        <v>3152000</v>
      </c>
      <c r="H35" s="78"/>
      <c r="I35" s="77"/>
      <c r="J35" s="77"/>
      <c r="K35" s="77"/>
      <c r="L35" s="77"/>
      <c r="M35" s="77"/>
    </row>
    <row r="36" spans="2:21" x14ac:dyDescent="0.25">
      <c r="B36" s="82"/>
      <c r="C36" s="82"/>
      <c r="D36" s="82"/>
      <c r="E36" s="82"/>
      <c r="F36" s="82"/>
      <c r="G36" s="82"/>
      <c r="H36" s="82"/>
    </row>
    <row r="37" spans="2:21" x14ac:dyDescent="0.25">
      <c r="B37" s="82"/>
      <c r="C37" s="82"/>
      <c r="D37" s="82"/>
      <c r="E37" s="82"/>
      <c r="F37" s="82"/>
      <c r="G37" s="82"/>
      <c r="H37" s="82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82"/>
      <c r="C38" s="82"/>
      <c r="D38" s="82"/>
      <c r="E38" s="82"/>
      <c r="F38" s="82"/>
      <c r="G38" s="82"/>
      <c r="H38" s="82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2"/>
      <c r="C39" s="82"/>
      <c r="D39" s="82"/>
      <c r="E39" s="82"/>
      <c r="F39" s="82"/>
      <c r="G39" s="82"/>
      <c r="H39" s="82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2"/>
      <c r="C40" s="82"/>
      <c r="D40" s="82"/>
      <c r="E40" s="82"/>
      <c r="F40" s="82"/>
      <c r="G40" s="82"/>
      <c r="H40" s="82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82"/>
      <c r="C41" s="82"/>
      <c r="D41" s="82"/>
      <c r="E41" s="82"/>
      <c r="F41" s="82"/>
      <c r="G41" s="82"/>
      <c r="H41" s="82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82"/>
      <c r="C42" s="82"/>
      <c r="D42" s="82"/>
      <c r="E42" s="82"/>
      <c r="F42" s="82"/>
      <c r="G42" s="82"/>
      <c r="H42" s="82"/>
      <c r="N42" s="6"/>
      <c r="O42" s="34"/>
      <c r="P42" s="34"/>
      <c r="Q42" s="34"/>
      <c r="R42" s="34"/>
      <c r="S42" s="6"/>
      <c r="T42" s="6"/>
      <c r="U42" s="6"/>
    </row>
    <row r="43" spans="2:21" x14ac:dyDescent="0.25">
      <c r="B43" s="82"/>
      <c r="C43" s="82"/>
      <c r="D43" s="82"/>
      <c r="E43" s="82"/>
      <c r="F43" s="82"/>
      <c r="G43" s="82"/>
      <c r="H43" s="82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82"/>
      <c r="C44" s="82"/>
      <c r="D44" s="82"/>
      <c r="E44" s="82"/>
      <c r="F44" s="82"/>
      <c r="G44" s="82"/>
      <c r="H44" s="82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34"/>
      <c r="P52" s="34"/>
      <c r="Q52" s="34"/>
      <c r="R52" s="34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28" zoomScale="130" zoomScaleNormal="130" workbookViewId="0">
      <selection activeCell="A10" sqref="A10"/>
    </sheetView>
  </sheetViews>
  <sheetFormatPr defaultRowHeight="15" x14ac:dyDescent="0.25"/>
  <sheetData>
    <row r="117" spans="6:13" x14ac:dyDescent="0.25">
      <c r="F117" s="104" t="s">
        <v>55</v>
      </c>
      <c r="G117" s="104"/>
      <c r="H117" s="104"/>
      <c r="I117" s="104"/>
      <c r="J117" s="104"/>
      <c r="K117" s="104"/>
      <c r="L117" s="104"/>
      <c r="M117" s="104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M10:T38"/>
  <sheetViews>
    <sheetView topLeftCell="A61" workbookViewId="0">
      <selection activeCell="A71" sqref="A71"/>
    </sheetView>
  </sheetViews>
  <sheetFormatPr defaultRowHeight="15" x14ac:dyDescent="0.25"/>
  <sheetData>
    <row r="10" spans="19:20" x14ac:dyDescent="0.25">
      <c r="S10" t="s">
        <v>80</v>
      </c>
      <c r="T10">
        <v>8</v>
      </c>
    </row>
    <row r="38" spans="13:14" x14ac:dyDescent="0.25">
      <c r="M38" t="s">
        <v>80</v>
      </c>
      <c r="N38">
        <v>11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workbookViewId="0">
      <selection activeCell="A291" sqref="A29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2025-01-22T05:23:07Z</dcterms:modified>
</cp:coreProperties>
</file>