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Nariman Point\Alka Suryakant Kashid\"/>
    </mc:Choice>
  </mc:AlternateContent>
  <xr:revisionPtr revIDLastSave="0" documentId="13_ncr:1_{93376C7F-A11D-4BB2-8E02-C02494F972F8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8" i="4" l="1"/>
  <c r="Q23" i="4"/>
  <c r="Q24" i="4"/>
  <c r="Q25" i="4"/>
  <c r="Q26" i="4"/>
  <c r="Q27" i="4"/>
  <c r="Q22" i="4"/>
  <c r="U10" i="4" l="1"/>
  <c r="V10" i="4" s="1"/>
  <c r="Q10" i="4"/>
  <c r="U9" i="4"/>
  <c r="V9" i="4" s="1"/>
  <c r="Q9" i="4"/>
  <c r="U8" i="4"/>
  <c r="Q8" i="4"/>
  <c r="U7" i="4"/>
  <c r="Q7" i="4"/>
  <c r="V7" i="4" s="1"/>
  <c r="V11" i="4"/>
  <c r="V6" i="4"/>
  <c r="U6" i="4"/>
  <c r="Q6" i="4"/>
  <c r="V8" i="4" l="1"/>
  <c r="P19" i="4"/>
  <c r="O19" i="4"/>
  <c r="H24" i="4"/>
  <c r="H22" i="4"/>
  <c r="I21" i="4"/>
  <c r="I20" i="4"/>
  <c r="I19" i="4"/>
  <c r="I30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<sst xmlns="http://schemas.openxmlformats.org/spreadsheetml/2006/main" count="35" uniqueCount="31">
  <si>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</si>
  <si>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</si>
  <si>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</si>
  <si>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</si>
  <si>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</si>
  <si>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</si>
  <si>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</si>
  <si>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</si>
  <si>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</si>
  <si>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</si>
  <si>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</si>
  <si>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</si>
  <si>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</si>
  <si>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401, 4th Floor, Building No 7, Wing - U, Q N Greens Phase 3, Village - Koynavele, Taluka - Panvel, District - Raigadh</t>
  </si>
  <si>
    <t>agreemetn - 17.12.21</t>
  </si>
  <si>
    <t>av</t>
  </si>
  <si>
    <t>sd</t>
  </si>
  <si>
    <t>rd</t>
  </si>
  <si>
    <t>ca</t>
  </si>
  <si>
    <t>bal</t>
  </si>
  <si>
    <t>terrace</t>
  </si>
  <si>
    <t>rate</t>
  </si>
  <si>
    <t>fmv</t>
  </si>
  <si>
    <t>bua</t>
  </si>
  <si>
    <t>oc - 2023.</t>
  </si>
  <si>
    <t>09.10.24</t>
  </si>
  <si>
    <t>18.09.24</t>
  </si>
  <si>
    <t>02.07.24</t>
  </si>
  <si>
    <t>06.06.24</t>
  </si>
  <si>
    <t>mca</t>
  </si>
  <si>
    <t>ls - 27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</si>
</sst>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43" fontId="0" fillId="0" borderId="0" xfId="1" applyFont="1"/>
    <xf numFmtId="43" fontId="2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5C81AE-F002-4EE0-B027-E8C09D37B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401297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A54574-0F50-4A40-935A-404222022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35697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448929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3D283B-7992-4D43-B200-81341B693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83329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B2988A-91E9-4A24-A3C2-2409E9926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59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67681C-5B44-4E1E-BFC3-FEE50F812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99250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46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50632E-BBBE-4549-BCE3-EBEF40604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8896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55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0B08B7-0BDF-4416-954C-C8201EA83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4679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DF10BE-CA12-48A6-8D2F-41F97E700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67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47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C740B5-0169-4C30-A80B-892D4EE2B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924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H10" sqref="H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2.5703125" customWidth="1"/>
    <col min="9" max="9" width="13.28515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495</v>
      </c>
      <c r="C2" s="4">
        <f>B2*1.2</f>
        <v>594</v>
      </c>
      <c r="D2" s="4">
        <f t="shared" ref="D2:D13" si="2">C2*1.2</f>
        <v>712.8</v>
      </c>
      <c r="E2" s="5">
        <f t="shared" ref="E2:E13" si="3">R2</f>
        <v>3500000</v>
      </c>
      <c r="F2" s="10">
        <f t="shared" ref="F2:F13" si="4">ROUND((E2/B2),0)</f>
        <v>7071</v>
      </c>
      <c r="G2" s="10">
        <f t="shared" ref="G2:G13" si="5">ROUND((E2/C2),0)</f>
        <v>5892</v>
      </c>
      <c r="H2" s="10">
        <f t="shared" ref="H2:H13" si="6">ROUND((E2/D2),0)</f>
        <v>4910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495</v>
      </c>
      <c r="R2" s="2">
        <v>3500000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288</v>
      </c>
      <c r="C3" s="4">
        <f t="shared" ref="C3:C15" si="9">B3*1.2</f>
        <v>345.59999999999997</v>
      </c>
      <c r="D3" s="4">
        <f t="shared" si="2"/>
        <v>414.71999999999997</v>
      </c>
      <c r="E3" s="5">
        <f t="shared" si="3"/>
        <v>2300000</v>
      </c>
      <c r="F3" s="10">
        <f t="shared" si="4"/>
        <v>7986</v>
      </c>
      <c r="G3" s="10">
        <f t="shared" si="5"/>
        <v>6655</v>
      </c>
      <c r="H3" s="10">
        <f t="shared" si="6"/>
        <v>5546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288</v>
      </c>
      <c r="R3" s="2">
        <v>2300000</v>
      </c>
      <c r="S3" s="8"/>
      <c r="T3" s="8"/>
    </row>
    <row r="4" spans="1:22" x14ac:dyDescent="0.25">
      <c r="A4" s="4">
        <f t="shared" si="0"/>
        <v>0</v>
      </c>
      <c r="B4" s="4">
        <f t="shared" si="1"/>
        <v>515</v>
      </c>
      <c r="C4" s="4">
        <f t="shared" si="9"/>
        <v>618</v>
      </c>
      <c r="D4" s="4">
        <f t="shared" si="2"/>
        <v>741.6</v>
      </c>
      <c r="E4" s="16">
        <f t="shared" si="3"/>
        <v>5300000</v>
      </c>
      <c r="F4" s="15">
        <f t="shared" si="4"/>
        <v>10291</v>
      </c>
      <c r="G4" s="10">
        <f t="shared" si="5"/>
        <v>8576</v>
      </c>
      <c r="H4" s="10">
        <f t="shared" si="6"/>
        <v>7147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515</v>
      </c>
      <c r="R4" s="2">
        <v>5300000</v>
      </c>
      <c r="S4" s="8"/>
      <c r="T4" s="8"/>
    </row>
    <row r="5" spans="1:22" x14ac:dyDescent="0.25">
      <c r="A5" s="4">
        <f t="shared" si="0"/>
        <v>0</v>
      </c>
      <c r="B5" s="4">
        <f t="shared" si="1"/>
        <v>507</v>
      </c>
      <c r="C5" s="4">
        <f t="shared" si="9"/>
        <v>608.4</v>
      </c>
      <c r="D5" s="4">
        <f t="shared" si="2"/>
        <v>730.07999999999993</v>
      </c>
      <c r="E5" s="16">
        <f t="shared" si="3"/>
        <v>3800000</v>
      </c>
      <c r="F5" s="10">
        <f t="shared" si="4"/>
        <v>7495</v>
      </c>
      <c r="G5" s="10">
        <f t="shared" si="5"/>
        <v>6246</v>
      </c>
      <c r="H5" s="10">
        <f t="shared" si="6"/>
        <v>5205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507</v>
      </c>
      <c r="R5" s="2">
        <v>3800000</v>
      </c>
      <c r="S5" s="8"/>
      <c r="T5" s="8"/>
    </row>
    <row r="6" spans="1:22" x14ac:dyDescent="0.25">
      <c r="A6" s="4">
        <f t="shared" si="0"/>
        <v>0</v>
      </c>
      <c r="B6" s="4">
        <f t="shared" si="1"/>
        <v>370.17395999999997</v>
      </c>
      <c r="C6" s="4">
        <f t="shared" si="9"/>
        <v>444.20875199999995</v>
      </c>
      <c r="D6" s="4">
        <f t="shared" si="2"/>
        <v>533.05050239999991</v>
      </c>
      <c r="E6" s="16">
        <f t="shared" si="3"/>
        <v>2677500</v>
      </c>
      <c r="F6" s="15">
        <f t="shared" si="4"/>
        <v>7233</v>
      </c>
      <c r="G6" s="10">
        <f t="shared" si="5"/>
        <v>6028</v>
      </c>
      <c r="H6" s="10">
        <f t="shared" si="6"/>
        <v>5023</v>
      </c>
      <c r="I6" s="4" t="e">
        <f>#REF!</f>
        <v>#REF!</v>
      </c>
      <c r="J6" s="4" t="str">
        <f t="shared" si="7"/>
        <v>09.10.24</v>
      </c>
      <c r="O6">
        <v>0</v>
      </c>
      <c r="P6">
        <f t="shared" si="8"/>
        <v>0</v>
      </c>
      <c r="Q6">
        <f>(25.89+4.25+4.25)*10.764</f>
        <v>370.17395999999997</v>
      </c>
      <c r="R6" s="2">
        <v>2677500</v>
      </c>
      <c r="S6" s="8" t="s">
        <v>25</v>
      </c>
      <c r="T6" s="8"/>
      <c r="U6" s="2">
        <f>R6+187450+26780</f>
        <v>2891730</v>
      </c>
      <c r="V6">
        <f>U6/Q6</f>
        <v>7811.8136672822702</v>
      </c>
    </row>
    <row r="7" spans="1:22" x14ac:dyDescent="0.25">
      <c r="A7" s="4">
        <f t="shared" si="0"/>
        <v>0</v>
      </c>
      <c r="B7" s="4">
        <f t="shared" si="1"/>
        <v>370.17395999999997</v>
      </c>
      <c r="C7" s="4">
        <f t="shared" si="9"/>
        <v>444.20875199999995</v>
      </c>
      <c r="D7" s="4">
        <f t="shared" si="2"/>
        <v>533.05050239999991</v>
      </c>
      <c r="E7" s="16">
        <f t="shared" si="3"/>
        <v>2900000</v>
      </c>
      <c r="F7" s="15">
        <f t="shared" si="4"/>
        <v>7834</v>
      </c>
      <c r="G7" s="10">
        <f t="shared" si="5"/>
        <v>6528</v>
      </c>
      <c r="H7" s="10">
        <f t="shared" si="6"/>
        <v>5440</v>
      </c>
      <c r="I7" s="4" t="e">
        <f>#REF!</f>
        <v>#REF!</v>
      </c>
      <c r="J7" s="4" t="str">
        <f t="shared" si="7"/>
        <v>18.09.24</v>
      </c>
      <c r="O7">
        <v>0</v>
      </c>
      <c r="P7">
        <f t="shared" si="8"/>
        <v>0</v>
      </c>
      <c r="Q7">
        <f>(25.89+4.25+4.25)*10.764</f>
        <v>370.17395999999997</v>
      </c>
      <c r="R7" s="2">
        <v>2900000</v>
      </c>
      <c r="S7" s="8" t="s">
        <v>26</v>
      </c>
      <c r="T7" s="8"/>
      <c r="U7" s="2">
        <f>R7+203000+30000</f>
        <v>3133000</v>
      </c>
      <c r="V7">
        <f t="shared" ref="V7:V11" si="10">U7/Q7</f>
        <v>8463.5883085887526</v>
      </c>
    </row>
    <row r="8" spans="1:22" x14ac:dyDescent="0.25">
      <c r="A8" s="4">
        <f t="shared" si="0"/>
        <v>0</v>
      </c>
      <c r="B8" s="4">
        <f t="shared" si="1"/>
        <v>370.17395999999997</v>
      </c>
      <c r="C8" s="4">
        <f t="shared" si="9"/>
        <v>444.20875199999995</v>
      </c>
      <c r="D8" s="4">
        <f t="shared" si="2"/>
        <v>533.05050239999991</v>
      </c>
      <c r="E8" s="16">
        <f t="shared" si="3"/>
        <v>3000000</v>
      </c>
      <c r="F8" s="10">
        <f t="shared" si="4"/>
        <v>8104</v>
      </c>
      <c r="G8" s="10">
        <f t="shared" si="5"/>
        <v>6754</v>
      </c>
      <c r="H8" s="10">
        <f t="shared" si="6"/>
        <v>5628</v>
      </c>
      <c r="I8" s="4" t="e">
        <f>#REF!</f>
        <v>#REF!</v>
      </c>
      <c r="J8" s="4" t="str">
        <f t="shared" si="7"/>
        <v>02.07.24</v>
      </c>
      <c r="O8">
        <v>0</v>
      </c>
      <c r="P8">
        <f t="shared" si="8"/>
        <v>0</v>
      </c>
      <c r="Q8">
        <f>(25.89+4.25+4.25)*10.764</f>
        <v>370.17395999999997</v>
      </c>
      <c r="R8" s="2">
        <v>3000000</v>
      </c>
      <c r="S8" s="8" t="s">
        <v>27</v>
      </c>
      <c r="T8" s="8"/>
      <c r="U8" s="2">
        <f>R8+210000+30000</f>
        <v>3240000</v>
      </c>
      <c r="V8">
        <f t="shared" si="10"/>
        <v>8752.6415958594171</v>
      </c>
    </row>
    <row r="9" spans="1:22" x14ac:dyDescent="0.25">
      <c r="A9" s="4">
        <f t="shared" si="0"/>
        <v>0</v>
      </c>
      <c r="B9" s="4">
        <f t="shared" si="1"/>
        <v>445.95251999999999</v>
      </c>
      <c r="C9" s="4">
        <f t="shared" si="9"/>
        <v>535.14302399999997</v>
      </c>
      <c r="D9" s="4">
        <f t="shared" si="2"/>
        <v>642.17162879999989</v>
      </c>
      <c r="E9" s="16">
        <f t="shared" si="3"/>
        <v>2800000</v>
      </c>
      <c r="F9" s="10">
        <f t="shared" si="4"/>
        <v>6279</v>
      </c>
      <c r="G9" s="10">
        <f t="shared" si="5"/>
        <v>5232</v>
      </c>
      <c r="H9" s="10">
        <f t="shared" si="6"/>
        <v>4360</v>
      </c>
      <c r="I9" s="4" t="e">
        <f>#REF!</f>
        <v>#REF!</v>
      </c>
      <c r="J9" s="4" t="str">
        <f t="shared" si="7"/>
        <v>02.07.24</v>
      </c>
      <c r="O9">
        <v>0</v>
      </c>
      <c r="P9">
        <f t="shared" si="8"/>
        <v>0</v>
      </c>
      <c r="Q9">
        <f>(31.68+9.75)*10.764</f>
        <v>445.95251999999999</v>
      </c>
      <c r="R9" s="2">
        <v>2800000</v>
      </c>
      <c r="S9" s="8" t="s">
        <v>27</v>
      </c>
      <c r="T9" s="8"/>
      <c r="U9" s="2">
        <f>R9+168000+28000</f>
        <v>2996000</v>
      </c>
      <c r="V9">
        <f t="shared" si="10"/>
        <v>6718.2039917612756</v>
      </c>
    </row>
    <row r="10" spans="1:22" x14ac:dyDescent="0.25">
      <c r="A10" s="4">
        <f t="shared" si="0"/>
        <v>0</v>
      </c>
      <c r="B10" s="4">
        <f t="shared" si="1"/>
        <v>370.17395999999997</v>
      </c>
      <c r="C10" s="4">
        <f t="shared" si="9"/>
        <v>444.20875199999995</v>
      </c>
      <c r="D10" s="4">
        <f t="shared" si="2"/>
        <v>533.05050239999991</v>
      </c>
      <c r="E10" s="16">
        <f t="shared" si="3"/>
        <v>2827500</v>
      </c>
      <c r="F10" s="15">
        <f t="shared" si="4"/>
        <v>7638</v>
      </c>
      <c r="G10" s="10">
        <f t="shared" si="5"/>
        <v>6365</v>
      </c>
      <c r="H10" s="10">
        <f t="shared" si="6"/>
        <v>5304</v>
      </c>
      <c r="I10" s="4" t="e">
        <f>#REF!</f>
        <v>#REF!</v>
      </c>
      <c r="J10" s="4" t="str">
        <f t="shared" si="7"/>
        <v>06.06.24</v>
      </c>
      <c r="O10">
        <v>0</v>
      </c>
      <c r="P10">
        <f t="shared" si="8"/>
        <v>0</v>
      </c>
      <c r="Q10">
        <f>(25.89+4.25+4.25)*10.764</f>
        <v>370.17395999999997</v>
      </c>
      <c r="R10" s="2">
        <v>2827500</v>
      </c>
      <c r="S10" s="8" t="s">
        <v>28</v>
      </c>
      <c r="T10" s="8"/>
      <c r="U10" s="2">
        <f>R10+197950+28280</f>
        <v>3053730</v>
      </c>
      <c r="V10">
        <f t="shared" si="10"/>
        <v>8249.4457470752404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:Q12" si="11">P11/1.2</f>
        <v>0</v>
      </c>
      <c r="R11" s="2">
        <v>0</v>
      </c>
      <c r="S11" s="8"/>
      <c r="T11" s="8"/>
      <c r="V11" t="e">
        <f t="shared" si="10"/>
        <v>#DIV/0!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16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16">
        <f t="shared" si="15"/>
        <v>0</v>
      </c>
      <c r="F15" s="10" t="e">
        <f t="shared" si="16"/>
        <v>#DIV/0!</v>
      </c>
      <c r="G15" s="10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6" spans="1:22" x14ac:dyDescent="0.25">
      <c r="E16" s="8"/>
      <c r="F16" s="8"/>
      <c r="G16" s="8"/>
    </row>
    <row r="17" spans="7:24" x14ac:dyDescent="0.25">
      <c r="G17" t="s">
        <v>13</v>
      </c>
    </row>
    <row r="19" spans="7:24" x14ac:dyDescent="0.25">
      <c r="G19" t="s">
        <v>18</v>
      </c>
      <c r="H19" s="17">
        <v>303</v>
      </c>
      <c r="I19">
        <f>28.11*10.764</f>
        <v>302.57603999999998</v>
      </c>
      <c r="N19" t="s">
        <v>23</v>
      </c>
      <c r="O19">
        <f>33.381*10.764</f>
        <v>359.313084</v>
      </c>
      <c r="P19">
        <f>O19/H19</f>
        <v>1.1858517623762377</v>
      </c>
    </row>
    <row r="20" spans="7:24" x14ac:dyDescent="0.25">
      <c r="G20" t="s">
        <v>19</v>
      </c>
      <c r="H20" s="17">
        <v>26</v>
      </c>
      <c r="I20">
        <f>2.46*10.764</f>
        <v>26.479439999999997</v>
      </c>
    </row>
    <row r="21" spans="7:24" x14ac:dyDescent="0.25">
      <c r="G21" t="s">
        <v>20</v>
      </c>
      <c r="H21" s="17">
        <v>46</v>
      </c>
      <c r="I21">
        <f>4.25*10.764</f>
        <v>45.747</v>
      </c>
      <c r="O21" t="s">
        <v>29</v>
      </c>
    </row>
    <row r="22" spans="7:24" x14ac:dyDescent="0.25">
      <c r="G22" s="6"/>
      <c r="H22" s="18">
        <f>SUM(H19:H21)</f>
        <v>375</v>
      </c>
      <c r="O22">
        <v>9.4</v>
      </c>
      <c r="P22">
        <v>13.73</v>
      </c>
      <c r="Q22">
        <f>P22*O22</f>
        <v>129.06200000000001</v>
      </c>
    </row>
    <row r="23" spans="7:24" x14ac:dyDescent="0.25">
      <c r="G23" t="s">
        <v>21</v>
      </c>
      <c r="H23" s="17">
        <v>7500</v>
      </c>
      <c r="O23">
        <v>2.98</v>
      </c>
      <c r="P23">
        <v>7.33</v>
      </c>
      <c r="Q23">
        <f t="shared" ref="Q23:Q27" si="22">P23*O23</f>
        <v>21.843399999999999</v>
      </c>
    </row>
    <row r="24" spans="7:24" x14ac:dyDescent="0.25">
      <c r="G24" t="s">
        <v>22</v>
      </c>
      <c r="H24" s="17">
        <f>H23*H22</f>
        <v>2812500</v>
      </c>
      <c r="O24">
        <v>2.83</v>
      </c>
      <c r="P24" s="11">
        <v>3.83</v>
      </c>
      <c r="Q24">
        <f t="shared" si="22"/>
        <v>10.838900000000001</v>
      </c>
      <c r="R24" s="13"/>
      <c r="T24" s="11"/>
      <c r="U24" s="11"/>
      <c r="V24" s="11"/>
      <c r="W24" s="11"/>
      <c r="X24" s="11"/>
    </row>
    <row r="25" spans="7:24" x14ac:dyDescent="0.25">
      <c r="J25" t="s">
        <v>30</v>
      </c>
      <c r="O25">
        <v>6.68</v>
      </c>
      <c r="P25" s="11">
        <v>3.83</v>
      </c>
      <c r="Q25">
        <f t="shared" si="22"/>
        <v>25.584399999999999</v>
      </c>
      <c r="R25" s="14"/>
      <c r="T25" s="14"/>
      <c r="U25" s="14"/>
      <c r="V25" s="11"/>
      <c r="W25" s="11"/>
      <c r="X25" s="11"/>
    </row>
    <row r="26" spans="7:24" x14ac:dyDescent="0.25">
      <c r="H26" t="s">
        <v>14</v>
      </c>
      <c r="J26" t="s">
        <v>24</v>
      </c>
      <c r="O26">
        <v>10.27</v>
      </c>
      <c r="P26" s="11">
        <v>8.93</v>
      </c>
      <c r="Q26">
        <f t="shared" si="22"/>
        <v>91.711099999999988</v>
      </c>
      <c r="R26" s="11"/>
      <c r="T26" s="11"/>
      <c r="U26" s="11"/>
      <c r="V26" s="11"/>
      <c r="W26" s="11"/>
      <c r="X26" s="11"/>
    </row>
    <row r="27" spans="7:24" x14ac:dyDescent="0.25">
      <c r="H27" t="s">
        <v>15</v>
      </c>
      <c r="I27" s="17">
        <v>2659750</v>
      </c>
      <c r="O27">
        <v>6.95</v>
      </c>
      <c r="P27" s="11">
        <v>6.52</v>
      </c>
      <c r="Q27">
        <f t="shared" si="22"/>
        <v>45.314</v>
      </c>
      <c r="R27" s="11"/>
      <c r="T27" s="11"/>
      <c r="U27" s="11"/>
      <c r="V27" s="11"/>
      <c r="W27" s="11"/>
      <c r="X27" s="11"/>
    </row>
    <row r="28" spans="7:24" x14ac:dyDescent="0.25">
      <c r="H28" t="s">
        <v>16</v>
      </c>
      <c r="I28" s="17">
        <v>159600</v>
      </c>
      <c r="P28" s="11"/>
      <c r="Q28" s="11">
        <f>SUM(Q22:Q27)</f>
        <v>324.35380000000004</v>
      </c>
      <c r="R28" s="12"/>
      <c r="T28" s="12"/>
      <c r="U28" s="12"/>
      <c r="V28" s="11"/>
      <c r="W28" s="11"/>
      <c r="X28" s="11"/>
    </row>
    <row r="29" spans="7:24" x14ac:dyDescent="0.25">
      <c r="H29" t="s">
        <v>17</v>
      </c>
      <c r="I29" s="17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I30" s="17">
        <f>SUM(I27:I29)</f>
        <v>2849350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2025-01-15T06:40:08Z</dcterms:modified>
</cp:coreProperties>
</file>