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Wagle Industrial Estate\Keystone Lifespaces Private Limited\"/>
    </mc:Choice>
  </mc:AlternateContent>
  <xr:revisionPtr revIDLastSave="0" documentId="13_ncr:1_{B2393F27-3B41-490F-9747-495F5B28812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Annexure" sheetId="26" r:id="rId3"/>
    <sheet name="Calculation" sheetId="23" r:id="rId4"/>
    <sheet name="23-24" sheetId="4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3" i="26" l="1"/>
  <c r="K12" i="26"/>
  <c r="C6" i="4"/>
  <c r="F18" i="26"/>
  <c r="F17" i="26"/>
  <c r="K5" i="26"/>
  <c r="M11" i="26"/>
  <c r="M6" i="26"/>
  <c r="M7" i="26"/>
  <c r="M8" i="26"/>
  <c r="M9" i="26"/>
  <c r="M10" i="26"/>
  <c r="M5" i="26"/>
  <c r="Q7" i="4" l="1"/>
  <c r="E45" i="26" l="1"/>
  <c r="F45" i="26"/>
  <c r="C11" i="26"/>
  <c r="F6" i="26"/>
  <c r="H6" i="26" s="1"/>
  <c r="F7" i="26"/>
  <c r="H7" i="26" s="1"/>
  <c r="F8" i="26"/>
  <c r="H8" i="26" s="1"/>
  <c r="F9" i="26"/>
  <c r="H9" i="26" s="1"/>
  <c r="F10" i="26"/>
  <c r="H10" i="26" s="1"/>
  <c r="F5" i="26"/>
  <c r="H5" i="26" s="1"/>
  <c r="I11" i="26"/>
  <c r="E11" i="26"/>
  <c r="D11" i="26"/>
  <c r="B11" i="26"/>
  <c r="L10" i="26" l="1"/>
  <c r="L9" i="26"/>
  <c r="L8" i="26"/>
  <c r="L7" i="26"/>
  <c r="H11" i="26"/>
  <c r="H13" i="26" s="1"/>
  <c r="L6" i="26"/>
  <c r="L5" i="26"/>
  <c r="F11" i="26"/>
  <c r="F48" i="26"/>
  <c r="F46" i="26"/>
  <c r="I22" i="26"/>
  <c r="C12" i="25"/>
  <c r="H15" i="26" l="1"/>
  <c r="H14" i="26"/>
  <c r="C5" i="25"/>
  <c r="C4" i="25"/>
  <c r="C3" i="25"/>
  <c r="P2" i="4"/>
  <c r="P3" i="4"/>
  <c r="B3" i="4" s="1"/>
  <c r="P4" i="4"/>
  <c r="P5" i="4"/>
  <c r="P6" i="4"/>
  <c r="B6" i="4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C3" i="4" l="1"/>
  <c r="D3" i="4" s="1"/>
  <c r="H3" i="4" s="1"/>
  <c r="H4" i="4"/>
  <c r="H9" i="4"/>
  <c r="F10" i="4"/>
  <c r="G7" i="4"/>
  <c r="F6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G3" i="4" l="1"/>
  <c r="C9" i="25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8" i="23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<sst xmlns="http://schemas.openxmlformats.org/spreadsheetml/2006/main" count="149" uniqueCount="104">
  <si>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</si>
  <si>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</si>
  <si>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</si>
  <si>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</si>
  <si>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</si>
  <si>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</si>
  <si>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</si>
  <si>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</si>
  <si>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</si>
  <si>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</si>
  <si>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</si>
  <si>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</si>
  <si>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</si>
  <si>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</si>
  <si>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</si>
  <si>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</si>
  <si>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</si>
  <si>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</si>
  <si>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</si>
  <si>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</si>
  <si>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</si>
  <si>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</si>
  <si>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</si>
  <si>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</si>
  <si>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</si>
  <si>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</si>
  <si>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</si>
  <si>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</si>
  <si>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</si>
  <si>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</si>
  <si>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</si>
  <si>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</si>
  <si>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</si>
  <si>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</si>
  <si>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</si>
  <si>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</si>
  <si>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</si>
  <si>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</si>
  <si>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</si>
  <si>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</si>
  <si>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</si>
  <si>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</si>
  <si>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</si>
  <si>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</si>
  <si>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</si>
  <si>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</si>
  <si>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</si>
  <si>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</si>
  <si>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</si>
  <si>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</si>
  <si>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</si>
  <si>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</si>
  <si>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</si>
  <si>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</si>
  <si>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</si>
  <si>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</si>
  <si>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</si>
  <si>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</si>
  <si>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</si>
  <si>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</si>
  <si>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</si>
  <si>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</si>
  <si>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</si>
  <si>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</si>
  <si>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</si>
  <si>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</si>
  <si>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</si>
  <si>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</si>
  <si>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</si>
  <si>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</si>
  <si>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</si>
  <si>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</si>
  <si>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</si>
  <si>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</si>
  <si>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</si>
  <si>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</si>
  <si>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</si>
  <si>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</si>
  <si>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</si>
  <si>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</si>
  <si>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</si>
  <si>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</si>
  <si>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</si>
  <si>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</si>
  <si>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</si>
  <si>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IGR-12.01.23</t>
  </si>
  <si>
    <t>Cost Sheet Area</t>
  </si>
  <si>
    <t>Approved Plan Area</t>
  </si>
  <si>
    <t>Measurement Area Calculation</t>
  </si>
  <si>
    <t>Declaration Letter Area</t>
  </si>
  <si>
    <t>Carpet Area (Sq. Ft.)</t>
  </si>
  <si>
    <t>Enclosed Balc (Sq. Ft.)</t>
  </si>
  <si>
    <t>Total Carpet Area (Sq. Ft.)</t>
  </si>
  <si>
    <t>Saleable Area (Sq. Ft.)</t>
  </si>
  <si>
    <t>Declaration Letter Area (Sq. Ft.)</t>
  </si>
  <si>
    <t>Measured Carpet Area (Sq. Ft.)</t>
  </si>
  <si>
    <t>Cost Sheet Carpet Area (Sq. Ft.)</t>
  </si>
  <si>
    <t>Total Area</t>
  </si>
  <si>
    <t>Office No.</t>
  </si>
  <si>
    <t>Rate per Sq. Ft.</t>
  </si>
  <si>
    <t>IGR-02.09.24</t>
  </si>
  <si>
    <t>Add 10 car Parking</t>
  </si>
  <si>
    <t>Total FMV</t>
  </si>
  <si>
    <t>IGR-12.01.24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</si>
</sst>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4B556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1" fillId="0" borderId="0" xfId="0" applyFont="1"/>
    <xf numFmtId="0" fontId="0" fillId="0" borderId="0" xfId="0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0" fillId="0" borderId="9" xfId="0" applyFill="1" applyBorder="1" applyAlignment="1">
      <alignment vertical="center" wrapText="1"/>
    </xf>
    <xf numFmtId="43" fontId="0" fillId="0" borderId="0" xfId="0" applyNumberFormat="1" applyFill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43" fontId="0" fillId="0" borderId="0" xfId="1" applyFont="1" applyFill="1" applyAlignment="1">
      <alignment vertical="center" wrapText="1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  <xf numFmtId="43" fontId="2" fillId="0" borderId="0" xfId="0" applyNumberFormat="1" applyFont="1" applyFill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43" fontId="0" fillId="0" borderId="0" xfId="0" applyNumberFormat="1" applyFill="1" applyBorder="1" applyAlignment="1">
      <alignment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vertical="center" wrapText="1"/>
    </xf>
    <xf numFmtId="43" fontId="0" fillId="2" borderId="8" xfId="1" applyFont="1" applyFill="1" applyBorder="1" applyAlignment="1">
      <alignment vertical="center" wrapText="1"/>
    </xf>
    <xf numFmtId="43" fontId="0" fillId="2" borderId="8" xfId="0" applyNumberFormat="1" applyFill="1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43" fontId="2" fillId="2" borderId="8" xfId="1" applyFont="1" applyFill="1" applyBorder="1" applyAlignment="1">
      <alignment vertical="center" wrapText="1"/>
    </xf>
    <xf numFmtId="0" fontId="2" fillId="2" borderId="8" xfId="0" applyFont="1" applyFill="1" applyBorder="1" applyAlignment="1">
      <alignment horizontal="righ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552450</xdr:colOff>
      <xdr:row>3</xdr:row>
      <xdr:rowOff>180975</xdr:rowOff>
    </xdr:from>
    <xdr:to>
      <xdr:col>19</xdr:col>
      <xdr:colOff>524415</xdr:colOff>
      <xdr:row>26</xdr:row>
      <xdr:rowOff>29218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422658-E90E-4475-809E-9B1F5D815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24875" y="942975"/>
          <a:ext cx="3867690" cy="46107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10</xdr:col>
      <xdr:colOff>1096115</xdr:colOff>
      <xdr:row>27</xdr:row>
      <xdr:rowOff>19264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698674-8F2D-4C58-BED5-5D5F4EF9C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57525"/>
          <a:ext cx="5306165" cy="15337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161925</xdr:rowOff>
    </xdr:from>
    <xdr:to>
      <xdr:col>16</xdr:col>
      <xdr:colOff>400049</xdr:colOff>
      <xdr:row>42</xdr:row>
      <xdr:rowOff>76294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5885AE-FF82-4518-BCC6-5DE3D9A7A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686425"/>
          <a:ext cx="9820274" cy="2390869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20</xdr:row>
      <xdr:rowOff>161925</xdr:rowOff>
    </xdr:from>
    <xdr:to>
      <xdr:col>13</xdr:col>
      <xdr:colOff>171450</xdr:colOff>
      <xdr:row>31</xdr:row>
      <xdr:rowOff>96670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BB5808-0745-4AA6-8EFC-CEDE37874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24225" y="4343400"/>
          <a:ext cx="6219825" cy="20302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00365-B18D-4E1E-995C-90F5B9448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6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32524-7B1F-4FBF-B7AF-4AF522ECA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96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71866D-D710-415F-93FD-BE5EC18CF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182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125019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B763FAF-E4FA-42DB-ABF2-B34AC4EDA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554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36580-685E-4657-8EBB-B6883328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317883.15899999999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347283.15899999999</v>
      </c>
      <c r="D9" s="51" t="s">
        <v>62</v>
      </c>
      <c r="E9" s="52">
        <f>C9/10.764</f>
        <v>32263.392697881827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2024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1</v>
      </c>
      <c r="D13" s="58">
        <f>D12-C13</f>
        <v>99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80"/>
      <c r="L1" s="80"/>
      <c r="M1" s="80"/>
      <c r="N1" s="80"/>
      <c r="O1" s="80"/>
      <c r="P1" s="80"/>
      <c r="Q1" s="80"/>
      <c r="R1" s="80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8BD72-E23E-4586-8806-A1D643594EEF}">
  <dimension ref="A2:P48"/>
  <sheetViews>
    <sheetView tabSelected="1" workbookViewId="0">
      <selection activeCell="R33" sqref="R33"/>
    </sheetView>
  </sheetViews>
  <sheetFormatPr defaultRowHeight="15" x14ac:dyDescent="0.25"/>
  <cols>
    <col min="1" max="1" width="10.42578125" style="67" bestFit="1" customWidth="1"/>
    <col min="2" max="2" width="21" style="67" hidden="1" customWidth="1"/>
    <col min="3" max="3" width="22.140625" style="67" hidden="1" customWidth="1"/>
    <col min="4" max="4" width="14.7109375" style="67" hidden="1" customWidth="1"/>
    <col min="5" max="5" width="14.28515625" style="67" hidden="1" customWidth="1"/>
    <col min="6" max="8" width="17.5703125" style="67" customWidth="1"/>
    <col min="9" max="9" width="14" style="67" hidden="1" customWidth="1"/>
    <col min="10" max="10" width="18.85546875" style="67" hidden="1" customWidth="1"/>
    <col min="11" max="11" width="18.85546875" style="67" customWidth="1"/>
    <col min="12" max="12" width="9.140625" style="67"/>
    <col min="13" max="13" width="10" style="67" bestFit="1" customWidth="1"/>
    <col min="14" max="15" width="9.140625" style="67"/>
    <col min="16" max="16" width="21.85546875" style="67" bestFit="1" customWidth="1"/>
    <col min="17" max="23" width="9.140625" style="67"/>
    <col min="24" max="24" width="29" style="67" bestFit="1" customWidth="1"/>
    <col min="25" max="16384" width="9.140625" style="67"/>
  </cols>
  <sheetData>
    <row r="2" spans="1:16" x14ac:dyDescent="0.25">
      <c r="P2" s="68"/>
    </row>
    <row r="3" spans="1:16" s="70" customFormat="1" ht="30" x14ac:dyDescent="0.25">
      <c r="A3" s="86" t="s">
        <v>98</v>
      </c>
      <c r="B3" s="86" t="s">
        <v>95</v>
      </c>
      <c r="C3" s="86" t="s">
        <v>96</v>
      </c>
      <c r="D3" s="87" t="s">
        <v>94</v>
      </c>
      <c r="E3" s="87"/>
      <c r="F3" s="87"/>
      <c r="G3" s="87"/>
      <c r="H3" s="87"/>
      <c r="I3" s="87"/>
      <c r="J3" s="69" t="s">
        <v>87</v>
      </c>
      <c r="K3" s="82"/>
      <c r="N3" s="71" t="s">
        <v>88</v>
      </c>
    </row>
    <row r="4" spans="1:16" s="72" customFormat="1" ht="30" x14ac:dyDescent="0.25">
      <c r="A4" s="86" t="s">
        <v>98</v>
      </c>
      <c r="B4" s="86"/>
      <c r="C4" s="86"/>
      <c r="D4" s="86" t="s">
        <v>90</v>
      </c>
      <c r="E4" s="86" t="s">
        <v>91</v>
      </c>
      <c r="F4" s="86" t="s">
        <v>92</v>
      </c>
      <c r="G4" s="86" t="s">
        <v>99</v>
      </c>
      <c r="H4" s="86" t="s">
        <v>1</v>
      </c>
      <c r="I4" s="86" t="s">
        <v>93</v>
      </c>
      <c r="J4" s="69"/>
      <c r="K4" s="82"/>
    </row>
    <row r="5" spans="1:16" x14ac:dyDescent="0.25">
      <c r="A5" s="88">
        <v>201</v>
      </c>
      <c r="B5" s="89">
        <v>1931</v>
      </c>
      <c r="C5" s="88">
        <v>2103.9670000000001</v>
      </c>
      <c r="D5" s="89">
        <v>2002.53</v>
      </c>
      <c r="E5" s="89">
        <v>92.24</v>
      </c>
      <c r="F5" s="90">
        <f>D5+E5</f>
        <v>2094.77</v>
      </c>
      <c r="G5" s="90">
        <v>18000</v>
      </c>
      <c r="H5" s="90">
        <f>F5*G5</f>
        <v>37705860</v>
      </c>
      <c r="I5" s="88">
        <v>3141.0909999999999</v>
      </c>
      <c r="J5" s="73"/>
      <c r="K5" s="85">
        <f>H5*0.035/12</f>
        <v>109975.425</v>
      </c>
      <c r="L5" s="74">
        <f>I5/F5</f>
        <v>1.4994920683416317</v>
      </c>
      <c r="M5" s="74">
        <f>F5*1.2</f>
        <v>2513.7239999999997</v>
      </c>
    </row>
    <row r="6" spans="1:16" x14ac:dyDescent="0.25">
      <c r="A6" s="88">
        <v>202</v>
      </c>
      <c r="B6" s="89">
        <v>1433</v>
      </c>
      <c r="C6" s="88">
        <v>1343.0229999999999</v>
      </c>
      <c r="D6" s="89">
        <v>1238.07</v>
      </c>
      <c r="E6" s="89">
        <v>97.69</v>
      </c>
      <c r="F6" s="90">
        <f t="shared" ref="F6:F10" si="0">D6+E6</f>
        <v>1335.76</v>
      </c>
      <c r="G6" s="90">
        <v>18000</v>
      </c>
      <c r="H6" s="90">
        <f t="shared" ref="H6:H10" si="1">F6*G6</f>
        <v>24043680</v>
      </c>
      <c r="I6" s="88">
        <v>2002.9849999999999</v>
      </c>
      <c r="J6" s="73"/>
      <c r="K6" s="83"/>
      <c r="L6" s="74">
        <f t="shared" ref="L6:L10" si="2">I6/F6</f>
        <v>1.4995096424507397</v>
      </c>
      <c r="M6" s="74">
        <f t="shared" ref="M6:M10" si="3">F6*1.2</f>
        <v>1602.912</v>
      </c>
    </row>
    <row r="7" spans="1:16" x14ac:dyDescent="0.25">
      <c r="A7" s="88">
        <v>203</v>
      </c>
      <c r="B7" s="89">
        <v>1755</v>
      </c>
      <c r="C7" s="88">
        <v>1624.65</v>
      </c>
      <c r="D7" s="89">
        <v>1469.93</v>
      </c>
      <c r="E7" s="89">
        <v>145.52000000000001</v>
      </c>
      <c r="F7" s="90">
        <f t="shared" si="0"/>
        <v>1615.45</v>
      </c>
      <c r="G7" s="90">
        <v>18000</v>
      </c>
      <c r="H7" s="90">
        <f t="shared" si="1"/>
        <v>29078100</v>
      </c>
      <c r="I7" s="88">
        <v>2422.2910000000002</v>
      </c>
      <c r="J7" s="73"/>
      <c r="K7" s="83"/>
      <c r="L7" s="74">
        <f t="shared" si="2"/>
        <v>1.4994527840539789</v>
      </c>
      <c r="M7" s="74">
        <f t="shared" si="3"/>
        <v>1938.54</v>
      </c>
    </row>
    <row r="8" spans="1:16" x14ac:dyDescent="0.25">
      <c r="A8" s="88">
        <v>204</v>
      </c>
      <c r="B8" s="89">
        <v>1752</v>
      </c>
      <c r="C8" s="88">
        <v>1624.65</v>
      </c>
      <c r="D8" s="89">
        <v>1469.93</v>
      </c>
      <c r="E8" s="89">
        <v>145.52000000000001</v>
      </c>
      <c r="F8" s="90">
        <f t="shared" si="0"/>
        <v>1615.45</v>
      </c>
      <c r="G8" s="90">
        <v>18000</v>
      </c>
      <c r="H8" s="90">
        <f t="shared" si="1"/>
        <v>29078100</v>
      </c>
      <c r="I8" s="88">
        <v>2422.2910000000002</v>
      </c>
      <c r="J8" s="73"/>
      <c r="K8" s="83"/>
      <c r="L8" s="74">
        <f t="shared" si="2"/>
        <v>1.4994527840539789</v>
      </c>
      <c r="M8" s="74">
        <f t="shared" si="3"/>
        <v>1938.54</v>
      </c>
    </row>
    <row r="9" spans="1:16" x14ac:dyDescent="0.25">
      <c r="A9" s="88">
        <v>205</v>
      </c>
      <c r="B9" s="89">
        <v>1321</v>
      </c>
      <c r="C9" s="88">
        <v>1282.326</v>
      </c>
      <c r="D9" s="89">
        <v>1177.3599999999999</v>
      </c>
      <c r="E9" s="89">
        <v>97.69</v>
      </c>
      <c r="F9" s="90">
        <f t="shared" si="0"/>
        <v>1275.05</v>
      </c>
      <c r="G9" s="90">
        <v>18000</v>
      </c>
      <c r="H9" s="90">
        <f t="shared" si="1"/>
        <v>22950900</v>
      </c>
      <c r="I9" s="88">
        <v>1911.9770000000001</v>
      </c>
      <c r="J9" s="73"/>
      <c r="K9" s="83"/>
      <c r="L9" s="74">
        <f t="shared" si="2"/>
        <v>1.4995309987843615</v>
      </c>
      <c r="M9" s="74">
        <f t="shared" si="3"/>
        <v>1530.06</v>
      </c>
    </row>
    <row r="10" spans="1:16" x14ac:dyDescent="0.25">
      <c r="A10" s="88">
        <v>206</v>
      </c>
      <c r="B10" s="89">
        <v>1413</v>
      </c>
      <c r="C10" s="88">
        <v>1291.5719999999999</v>
      </c>
      <c r="D10" s="89">
        <v>1211.3800000000001</v>
      </c>
      <c r="E10" s="89">
        <v>71.58</v>
      </c>
      <c r="F10" s="90">
        <f t="shared" si="0"/>
        <v>1282.96</v>
      </c>
      <c r="G10" s="90">
        <v>18000</v>
      </c>
      <c r="H10" s="90">
        <f t="shared" si="1"/>
        <v>23093280</v>
      </c>
      <c r="I10" s="88">
        <v>1923.7270000000001</v>
      </c>
      <c r="J10" s="73"/>
      <c r="K10" s="83"/>
      <c r="L10" s="74">
        <f t="shared" si="2"/>
        <v>1.4994442539128265</v>
      </c>
      <c r="M10" s="74">
        <f t="shared" si="3"/>
        <v>1539.5519999999999</v>
      </c>
    </row>
    <row r="11" spans="1:16" s="68" customFormat="1" x14ac:dyDescent="0.25">
      <c r="A11" s="91" t="s">
        <v>97</v>
      </c>
      <c r="B11" s="92">
        <f>SUM(B5:B10)</f>
        <v>9605</v>
      </c>
      <c r="C11" s="91">
        <f>SUM(C5:C10)</f>
        <v>9270.1879999999983</v>
      </c>
      <c r="D11" s="92">
        <f>SUM(D5:D10)</f>
        <v>8569.2000000000007</v>
      </c>
      <c r="E11" s="92">
        <f>SUM(E5:E10)</f>
        <v>650.24000000000012</v>
      </c>
      <c r="F11" s="92">
        <f>SUM(F5:F10)</f>
        <v>9219.4399999999987</v>
      </c>
      <c r="G11" s="92"/>
      <c r="H11" s="92">
        <f>SUM(H5:H10)</f>
        <v>165949920</v>
      </c>
      <c r="I11" s="91">
        <f>SUM(I5:I10)</f>
        <v>13824.362000000001</v>
      </c>
      <c r="J11" s="75"/>
      <c r="K11" s="84"/>
      <c r="M11" s="81">
        <f>SUM(M5:M10)</f>
        <v>11063.328</v>
      </c>
    </row>
    <row r="12" spans="1:16" x14ac:dyDescent="0.25">
      <c r="A12" s="93" t="s">
        <v>101</v>
      </c>
      <c r="B12" s="93"/>
      <c r="C12" s="93"/>
      <c r="D12" s="93"/>
      <c r="E12" s="93"/>
      <c r="F12" s="93"/>
      <c r="G12" s="93"/>
      <c r="H12" s="92">
        <v>5000000</v>
      </c>
      <c r="I12" s="88"/>
      <c r="K12" s="74">
        <f>F11*1.2</f>
        <v>11063.327999999998</v>
      </c>
    </row>
    <row r="13" spans="1:16" x14ac:dyDescent="0.25">
      <c r="A13" s="93" t="s">
        <v>102</v>
      </c>
      <c r="B13" s="93"/>
      <c r="C13" s="93"/>
      <c r="D13" s="93"/>
      <c r="E13" s="93"/>
      <c r="F13" s="93"/>
      <c r="G13" s="93"/>
      <c r="H13" s="92">
        <f>H11+H12</f>
        <v>170949920</v>
      </c>
      <c r="I13" s="88"/>
      <c r="K13" s="67">
        <f>H13/K12</f>
        <v>15451.943574302419</v>
      </c>
    </row>
    <row r="14" spans="1:16" x14ac:dyDescent="0.25">
      <c r="A14" s="93" t="s">
        <v>24</v>
      </c>
      <c r="B14" s="93"/>
      <c r="C14" s="93"/>
      <c r="D14" s="93"/>
      <c r="E14" s="93"/>
      <c r="F14" s="93"/>
      <c r="G14" s="93"/>
      <c r="H14" s="92">
        <f>H13*0.9</f>
        <v>153854928</v>
      </c>
      <c r="I14" s="90"/>
    </row>
    <row r="15" spans="1:16" x14ac:dyDescent="0.25">
      <c r="A15" s="93" t="s">
        <v>25</v>
      </c>
      <c r="B15" s="93"/>
      <c r="C15" s="93"/>
      <c r="D15" s="93"/>
      <c r="E15" s="93"/>
      <c r="F15" s="93"/>
      <c r="G15" s="93"/>
      <c r="H15" s="92">
        <f>H13*0.8</f>
        <v>136759936</v>
      </c>
      <c r="I15" s="88"/>
    </row>
    <row r="17" spans="2:9" x14ac:dyDescent="0.25">
      <c r="F17" s="74">
        <f>F11*1.2</f>
        <v>11063.327999999998</v>
      </c>
    </row>
    <row r="18" spans="2:9" ht="30" x14ac:dyDescent="0.25">
      <c r="B18" s="68" t="s">
        <v>89</v>
      </c>
      <c r="F18" s="74">
        <f>F17*2500</f>
        <v>27658319.999999993</v>
      </c>
    </row>
    <row r="22" spans="2:9" x14ac:dyDescent="0.25">
      <c r="F22" s="67">
        <v>47116365</v>
      </c>
      <c r="I22" s="74">
        <f>F22/F5</f>
        <v>22492.381025124476</v>
      </c>
    </row>
    <row r="29" spans="2:9" x14ac:dyDescent="0.25">
      <c r="B29" s="68" t="s">
        <v>86</v>
      </c>
    </row>
    <row r="45" spans="4:8" x14ac:dyDescent="0.25">
      <c r="D45" s="76">
        <v>2103.9670000000001</v>
      </c>
      <c r="E45" s="76">
        <f>3092831.5+30000+44183307</f>
        <v>47306138.5</v>
      </c>
      <c r="F45" s="76">
        <f>E45/D45</f>
        <v>22484.258783526548</v>
      </c>
      <c r="G45" s="76"/>
      <c r="H45" s="76"/>
    </row>
    <row r="46" spans="4:8" x14ac:dyDescent="0.25">
      <c r="F46" s="76">
        <f>E45/F5</f>
        <v>22582.974980546791</v>
      </c>
      <c r="G46" s="76"/>
      <c r="H46" s="76"/>
    </row>
    <row r="48" spans="4:8" x14ac:dyDescent="0.25">
      <c r="E48" s="67">
        <v>47116365</v>
      </c>
      <c r="F48" s="74">
        <f>E48/F5</f>
        <v>22492.381025124476</v>
      </c>
      <c r="G48" s="74"/>
      <c r="H48" s="74"/>
    </row>
  </sheetData>
  <mergeCells count="5">
    <mergeCell ref="D3:I3"/>
    <mergeCell ref="A12:G12"/>
    <mergeCell ref="A13:G13"/>
    <mergeCell ref="A14:G14"/>
    <mergeCell ref="A15:G1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B18" sqref="B18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18000</v>
      </c>
      <c r="C3" s="19" t="s">
        <v>76</v>
      </c>
      <c r="D3" s="6" t="s">
        <v>84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15500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v>0</v>
      </c>
      <c r="C7" s="20">
        <v>2025</v>
      </c>
    </row>
    <row r="8" spans="1:4" x14ac:dyDescent="0.25">
      <c r="A8" s="13" t="s">
        <v>18</v>
      </c>
      <c r="B8" s="20">
        <f>B9-B7</f>
        <v>60</v>
      </c>
      <c r="C8" s="20">
        <v>2024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0</v>
      </c>
      <c r="C10" s="20"/>
    </row>
    <row r="11" spans="1:4" x14ac:dyDescent="0.25">
      <c r="A11" s="13"/>
      <c r="B11" s="21">
        <f>B10%</f>
        <v>0</v>
      </c>
      <c r="C11" s="21"/>
    </row>
    <row r="12" spans="1:4" x14ac:dyDescent="0.25">
      <c r="A12" s="13" t="s">
        <v>21</v>
      </c>
      <c r="B12" s="16">
        <f>B6*B11</f>
        <v>0</v>
      </c>
      <c r="C12" s="19"/>
    </row>
    <row r="13" spans="1:4" x14ac:dyDescent="0.25">
      <c r="A13" s="13" t="s">
        <v>22</v>
      </c>
      <c r="B13" s="16">
        <f>B6-B12</f>
        <v>2500</v>
      </c>
      <c r="C13" s="19"/>
    </row>
    <row r="14" spans="1:4" x14ac:dyDescent="0.25">
      <c r="A14" s="13" t="s">
        <v>15</v>
      </c>
      <c r="B14" s="16">
        <f>B5</f>
        <v>15500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18000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ACA</v>
      </c>
      <c r="B18" s="23">
        <v>0</v>
      </c>
      <c r="C18" s="20"/>
    </row>
    <row r="19" spans="1:4" x14ac:dyDescent="0.25">
      <c r="A19" s="13" t="s">
        <v>74</v>
      </c>
      <c r="B19" s="24">
        <f>B18*B16</f>
        <v>0</v>
      </c>
      <c r="C19" s="65"/>
      <c r="D19" s="58"/>
    </row>
    <row r="20" spans="1:4" x14ac:dyDescent="0.25">
      <c r="A20" s="13" t="s">
        <v>24</v>
      </c>
      <c r="B20" s="25">
        <f>B19*90%</f>
        <v>0</v>
      </c>
      <c r="C20" s="24"/>
      <c r="D20" s="58"/>
    </row>
    <row r="21" spans="1:4" x14ac:dyDescent="0.25">
      <c r="A21" s="13" t="s">
        <v>25</v>
      </c>
      <c r="B21" s="25">
        <f>B19*80%</f>
        <v>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0</v>
      </c>
      <c r="C25" s="25"/>
      <c r="D25" s="25"/>
    </row>
    <row r="26" spans="1:4" x14ac:dyDescent="0.25">
      <c r="B26" s="25"/>
      <c r="C26" s="25"/>
      <c r="D26" s="58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6" sqref="Q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v>331</v>
      </c>
      <c r="C2" s="4">
        <v>364</v>
      </c>
      <c r="D2" s="4">
        <f t="shared" ref="D2:D16" si="0">C2*1.2</f>
        <v>436.8</v>
      </c>
      <c r="E2" s="5">
        <f t="shared" ref="E2:E16" si="1">R2</f>
        <v>5672897</v>
      </c>
      <c r="F2" s="77">
        <f t="shared" ref="F2:F15" si="2">ROUND((E2/B2),0)</f>
        <v>17139</v>
      </c>
      <c r="G2" s="77">
        <f t="shared" ref="G2:G15" si="3">ROUND((E2/C2),0)</f>
        <v>15585</v>
      </c>
      <c r="H2" s="77">
        <f t="shared" ref="H2:H15" si="4">ROUND((E2/D2),0)</f>
        <v>12987</v>
      </c>
      <c r="I2" s="77">
        <f t="shared" ref="I2:I15" si="5">T2</f>
        <v>0</v>
      </c>
      <c r="J2" s="77">
        <f t="shared" ref="J2:J15" si="6">U2</f>
        <v>0</v>
      </c>
      <c r="K2" s="78"/>
      <c r="L2" s="78"/>
      <c r="M2" s="78"/>
      <c r="N2" s="78"/>
      <c r="O2" s="78">
        <v>0</v>
      </c>
      <c r="P2" s="78">
        <f t="shared" ref="P2:P10" si="7">O2/1.2</f>
        <v>0</v>
      </c>
      <c r="Q2" s="78">
        <v>331</v>
      </c>
      <c r="R2" s="79">
        <v>5672897</v>
      </c>
      <c r="S2" s="79" t="s">
        <v>103</v>
      </c>
    </row>
    <row r="3" spans="1:19" x14ac:dyDescent="0.25">
      <c r="A3" s="4">
        <v>2</v>
      </c>
      <c r="B3" s="4">
        <f t="shared" ref="B2:B16" si="8">Q3</f>
        <v>670</v>
      </c>
      <c r="C3" s="4">
        <f t="shared" ref="C3:C5" si="9">B3*1.1</f>
        <v>737.00000000000011</v>
      </c>
      <c r="D3" s="4">
        <f t="shared" si="0"/>
        <v>884.40000000000009</v>
      </c>
      <c r="E3" s="5">
        <f t="shared" si="1"/>
        <v>11700000</v>
      </c>
      <c r="F3" s="77">
        <f t="shared" si="2"/>
        <v>17463</v>
      </c>
      <c r="G3" s="77">
        <f t="shared" si="3"/>
        <v>15875</v>
      </c>
      <c r="H3" s="77">
        <f t="shared" si="4"/>
        <v>13229</v>
      </c>
      <c r="I3" s="77">
        <f t="shared" si="5"/>
        <v>0</v>
      </c>
      <c r="J3" s="77">
        <f t="shared" si="6"/>
        <v>0</v>
      </c>
      <c r="K3" s="78"/>
      <c r="L3" s="78"/>
      <c r="M3" s="78"/>
      <c r="N3" s="78"/>
      <c r="O3" s="78">
        <v>0</v>
      </c>
      <c r="P3" s="78">
        <f t="shared" si="7"/>
        <v>0</v>
      </c>
      <c r="Q3" s="78">
        <v>670</v>
      </c>
      <c r="R3" s="79">
        <v>11700000</v>
      </c>
      <c r="S3" s="79" t="s">
        <v>100</v>
      </c>
    </row>
    <row r="4" spans="1:19" x14ac:dyDescent="0.25">
      <c r="A4" s="4">
        <v>3</v>
      </c>
      <c r="B4" s="4">
        <f t="shared" si="8"/>
        <v>975</v>
      </c>
      <c r="C4" s="4">
        <v>1073</v>
      </c>
      <c r="D4" s="4">
        <f t="shared" si="0"/>
        <v>1287.5999999999999</v>
      </c>
      <c r="E4" s="5">
        <f t="shared" si="1"/>
        <v>15096607</v>
      </c>
      <c r="F4" s="4">
        <f t="shared" si="2"/>
        <v>15484</v>
      </c>
      <c r="G4" s="4">
        <f t="shared" si="3"/>
        <v>14070</v>
      </c>
      <c r="H4" s="4">
        <f t="shared" si="4"/>
        <v>11725</v>
      </c>
      <c r="I4" s="4">
        <f t="shared" si="5"/>
        <v>0</v>
      </c>
      <c r="J4" s="4">
        <f t="shared" si="6"/>
        <v>0</v>
      </c>
      <c r="O4">
        <v>0</v>
      </c>
      <c r="P4">
        <f t="shared" si="7"/>
        <v>0</v>
      </c>
      <c r="Q4">
        <v>975</v>
      </c>
      <c r="R4" s="2">
        <v>15096607</v>
      </c>
      <c r="S4" s="2" t="s">
        <v>85</v>
      </c>
    </row>
    <row r="5" spans="1:19" x14ac:dyDescent="0.25">
      <c r="A5" s="4">
        <v>4</v>
      </c>
      <c r="B5" s="4">
        <f t="shared" si="8"/>
        <v>724</v>
      </c>
      <c r="C5" s="4">
        <v>796</v>
      </c>
      <c r="D5" s="4">
        <f t="shared" si="0"/>
        <v>955.19999999999993</v>
      </c>
      <c r="E5" s="5">
        <f t="shared" si="1"/>
        <v>16000000</v>
      </c>
      <c r="F5" s="77">
        <f t="shared" si="2"/>
        <v>22099</v>
      </c>
      <c r="G5" s="77">
        <f t="shared" si="3"/>
        <v>20101</v>
      </c>
      <c r="H5" s="77">
        <f t="shared" si="4"/>
        <v>16750</v>
      </c>
      <c r="I5" s="77">
        <f t="shared" si="5"/>
        <v>0</v>
      </c>
      <c r="J5" s="77">
        <f t="shared" si="6"/>
        <v>0</v>
      </c>
      <c r="K5" s="78"/>
      <c r="L5" s="78"/>
      <c r="M5" s="78"/>
      <c r="N5" s="78"/>
      <c r="O5" s="78">
        <v>0</v>
      </c>
      <c r="P5" s="78">
        <f t="shared" si="7"/>
        <v>0</v>
      </c>
      <c r="Q5" s="78">
        <v>724</v>
      </c>
      <c r="R5" s="79">
        <v>16000000</v>
      </c>
      <c r="S5" s="2"/>
    </row>
    <row r="6" spans="1:19" x14ac:dyDescent="0.25">
      <c r="A6" s="4">
        <v>5</v>
      </c>
      <c r="B6" s="4">
        <f t="shared" si="8"/>
        <v>1070</v>
      </c>
      <c r="C6" s="4">
        <f>B6*1.1</f>
        <v>1177</v>
      </c>
      <c r="D6" s="4">
        <f t="shared" si="0"/>
        <v>1412.3999999999999</v>
      </c>
      <c r="E6" s="5">
        <f t="shared" si="1"/>
        <v>24000000</v>
      </c>
      <c r="F6" s="77">
        <f t="shared" si="2"/>
        <v>22430</v>
      </c>
      <c r="G6" s="77">
        <f t="shared" si="3"/>
        <v>20391</v>
      </c>
      <c r="H6" s="77">
        <f t="shared" si="4"/>
        <v>16992</v>
      </c>
      <c r="I6" s="77">
        <f t="shared" si="5"/>
        <v>0</v>
      </c>
      <c r="J6" s="77">
        <f t="shared" si="6"/>
        <v>0</v>
      </c>
      <c r="K6" s="78"/>
      <c r="L6" s="78"/>
      <c r="M6" s="78"/>
      <c r="N6" s="78"/>
      <c r="O6" s="78">
        <v>0</v>
      </c>
      <c r="P6" s="78">
        <f t="shared" si="7"/>
        <v>0</v>
      </c>
      <c r="Q6" s="78">
        <v>1070</v>
      </c>
      <c r="R6" s="79">
        <v>24000000</v>
      </c>
      <c r="S6" s="2"/>
    </row>
    <row r="7" spans="1:19" x14ac:dyDescent="0.25">
      <c r="A7" s="4">
        <v>6</v>
      </c>
      <c r="B7" s="4">
        <f t="shared" si="8"/>
        <v>0</v>
      </c>
      <c r="C7" s="4">
        <f t="shared" ref="C6:C16" si="10">B7*1.2</f>
        <v>0</v>
      </c>
      <c r="D7" s="4">
        <f t="shared" si="0"/>
        <v>0</v>
      </c>
      <c r="E7" s="5">
        <f t="shared" si="1"/>
        <v>0</v>
      </c>
      <c r="F7" s="4" t="e">
        <f t="shared" si="2"/>
        <v>#DIV/0!</v>
      </c>
      <c r="G7" s="4" t="e">
        <f t="shared" si="3"/>
        <v>#DIV/0!</v>
      </c>
      <c r="H7" s="4" t="e">
        <f t="shared" si="4"/>
        <v>#DIV/0!</v>
      </c>
      <c r="I7" s="4">
        <f t="shared" si="5"/>
        <v>0</v>
      </c>
      <c r="J7" s="4">
        <f t="shared" si="6"/>
        <v>0</v>
      </c>
      <c r="O7">
        <v>0</v>
      </c>
      <c r="P7">
        <f t="shared" si="7"/>
        <v>0</v>
      </c>
      <c r="Q7">
        <f t="shared" ref="Q7" si="11">P7/1.2</f>
        <v>0</v>
      </c>
      <c r="R7" s="2">
        <v>0</v>
      </c>
      <c r="S7" s="2"/>
    </row>
    <row r="8" spans="1:19" x14ac:dyDescent="0.25">
      <c r="A8" s="4">
        <v>7</v>
      </c>
      <c r="B8" s="4">
        <f t="shared" si="8"/>
        <v>0</v>
      </c>
      <c r="C8" s="4">
        <f t="shared" si="10"/>
        <v>0</v>
      </c>
      <c r="D8" s="4">
        <f t="shared" si="0"/>
        <v>0</v>
      </c>
      <c r="E8" s="5">
        <f t="shared" si="1"/>
        <v>0</v>
      </c>
      <c r="F8" s="4" t="e">
        <f t="shared" si="2"/>
        <v>#DIV/0!</v>
      </c>
      <c r="G8" s="4" t="e">
        <f t="shared" si="3"/>
        <v>#DIV/0!</v>
      </c>
      <c r="H8" s="4" t="e">
        <f t="shared" si="4"/>
        <v>#DIV/0!</v>
      </c>
      <c r="I8" s="4">
        <f t="shared" si="5"/>
        <v>0</v>
      </c>
      <c r="J8" s="4">
        <f t="shared" si="6"/>
        <v>0</v>
      </c>
      <c r="O8">
        <v>0</v>
      </c>
      <c r="P8">
        <f t="shared" si="7"/>
        <v>0</v>
      </c>
      <c r="Q8">
        <f t="shared" ref="Q8:Q10" si="12">P8/1.2</f>
        <v>0</v>
      </c>
      <c r="R8" s="2">
        <v>0</v>
      </c>
      <c r="S8" s="2"/>
    </row>
    <row r="9" spans="1:19" x14ac:dyDescent="0.25">
      <c r="A9" s="4">
        <v>8</v>
      </c>
      <c r="B9" s="4">
        <f t="shared" si="8"/>
        <v>0</v>
      </c>
      <c r="C9" s="4">
        <f t="shared" si="10"/>
        <v>0</v>
      </c>
      <c r="D9" s="4">
        <f t="shared" si="0"/>
        <v>0</v>
      </c>
      <c r="E9" s="5">
        <f t="shared" si="1"/>
        <v>0</v>
      </c>
      <c r="F9" s="4" t="e">
        <f t="shared" si="2"/>
        <v>#DIV/0!</v>
      </c>
      <c r="G9" s="4" t="e">
        <f t="shared" si="3"/>
        <v>#DIV/0!</v>
      </c>
      <c r="H9" s="4" t="e">
        <f t="shared" si="4"/>
        <v>#DIV/0!</v>
      </c>
      <c r="I9" s="4">
        <f t="shared" si="5"/>
        <v>0</v>
      </c>
      <c r="J9" s="4">
        <f t="shared" si="6"/>
        <v>0</v>
      </c>
      <c r="O9">
        <v>0</v>
      </c>
      <c r="P9">
        <f t="shared" si="7"/>
        <v>0</v>
      </c>
      <c r="Q9">
        <f t="shared" si="12"/>
        <v>0</v>
      </c>
      <c r="R9" s="2">
        <v>0</v>
      </c>
      <c r="S9" s="2"/>
    </row>
    <row r="10" spans="1:19" x14ac:dyDescent="0.25">
      <c r="A10" s="4">
        <v>9</v>
      </c>
      <c r="B10" s="4">
        <f t="shared" si="8"/>
        <v>0</v>
      </c>
      <c r="C10" s="4">
        <f t="shared" si="10"/>
        <v>0</v>
      </c>
      <c r="D10" s="4">
        <f t="shared" si="0"/>
        <v>0</v>
      </c>
      <c r="E10" s="5">
        <f t="shared" si="1"/>
        <v>0</v>
      </c>
      <c r="F10" s="4" t="e">
        <f t="shared" si="2"/>
        <v>#DIV/0!</v>
      </c>
      <c r="G10" s="4" t="e">
        <f t="shared" si="3"/>
        <v>#DIV/0!</v>
      </c>
      <c r="H10" s="4" t="e">
        <f t="shared" si="4"/>
        <v>#DIV/0!</v>
      </c>
      <c r="I10" s="4">
        <f t="shared" si="5"/>
        <v>0</v>
      </c>
      <c r="J10" s="4">
        <f t="shared" si="6"/>
        <v>0</v>
      </c>
      <c r="O10">
        <v>0</v>
      </c>
      <c r="P10">
        <f t="shared" si="7"/>
        <v>0</v>
      </c>
      <c r="Q10">
        <f t="shared" si="12"/>
        <v>0</v>
      </c>
      <c r="R10" s="2">
        <v>0</v>
      </c>
      <c r="S10" s="2"/>
    </row>
    <row r="11" spans="1:19" x14ac:dyDescent="0.25">
      <c r="A11" s="4">
        <v>10</v>
      </c>
      <c r="B11" s="4">
        <f t="shared" si="8"/>
        <v>0</v>
      </c>
      <c r="C11" s="4">
        <f t="shared" si="10"/>
        <v>0</v>
      </c>
      <c r="D11" s="4">
        <f t="shared" si="0"/>
        <v>0</v>
      </c>
      <c r="E11" s="5">
        <f t="shared" si="1"/>
        <v>0</v>
      </c>
      <c r="F11" s="4" t="e">
        <f t="shared" si="2"/>
        <v>#DIV/0!</v>
      </c>
      <c r="G11" s="4" t="e">
        <f t="shared" si="3"/>
        <v>#DIV/0!</v>
      </c>
      <c r="H11" s="4" t="e">
        <f t="shared" si="4"/>
        <v>#DIV/0!</v>
      </c>
      <c r="I11" s="4">
        <f t="shared" si="5"/>
        <v>0</v>
      </c>
      <c r="J11" s="4">
        <f t="shared" si="6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8"/>
        <v>0</v>
      </c>
      <c r="C12" s="4">
        <f t="shared" si="10"/>
        <v>0</v>
      </c>
      <c r="D12" s="4">
        <f t="shared" si="0"/>
        <v>0</v>
      </c>
      <c r="E12" s="5">
        <f t="shared" si="1"/>
        <v>0</v>
      </c>
      <c r="F12" s="4" t="e">
        <f t="shared" si="2"/>
        <v>#DIV/0!</v>
      </c>
      <c r="G12" s="4" t="e">
        <f t="shared" si="3"/>
        <v>#DIV/0!</v>
      </c>
      <c r="H12" s="4" t="e">
        <f t="shared" si="4"/>
        <v>#DIV/0!</v>
      </c>
      <c r="I12" s="4">
        <f t="shared" si="5"/>
        <v>0</v>
      </c>
      <c r="J12" s="4">
        <f t="shared" si="6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8"/>
        <v>0</v>
      </c>
      <c r="C13" s="4">
        <f t="shared" si="10"/>
        <v>0</v>
      </c>
      <c r="D13" s="4">
        <f t="shared" si="0"/>
        <v>0</v>
      </c>
      <c r="E13" s="5">
        <f t="shared" si="1"/>
        <v>0</v>
      </c>
      <c r="F13" s="4" t="e">
        <f t="shared" si="2"/>
        <v>#DIV/0!</v>
      </c>
      <c r="G13" s="4" t="e">
        <f t="shared" si="3"/>
        <v>#DIV/0!</v>
      </c>
      <c r="H13" s="4" t="e">
        <f t="shared" si="4"/>
        <v>#DIV/0!</v>
      </c>
      <c r="I13" s="4">
        <f t="shared" si="5"/>
        <v>0</v>
      </c>
      <c r="J13" s="4">
        <f t="shared" si="6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8"/>
        <v>0</v>
      </c>
      <c r="C14" s="4">
        <f t="shared" si="10"/>
        <v>0</v>
      </c>
      <c r="D14" s="4">
        <f t="shared" si="0"/>
        <v>0</v>
      </c>
      <c r="E14" s="5">
        <f t="shared" si="1"/>
        <v>0</v>
      </c>
      <c r="F14" s="4" t="e">
        <f t="shared" si="2"/>
        <v>#DIV/0!</v>
      </c>
      <c r="G14" s="4" t="e">
        <f t="shared" si="3"/>
        <v>#DIV/0!</v>
      </c>
      <c r="H14" s="4" t="e">
        <f t="shared" si="4"/>
        <v>#DIV/0!</v>
      </c>
      <c r="I14" s="4">
        <f t="shared" si="5"/>
        <v>0</v>
      </c>
      <c r="J14" s="4">
        <f t="shared" si="6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8"/>
        <v>0</v>
      </c>
      <c r="C15" s="4">
        <f t="shared" si="10"/>
        <v>0</v>
      </c>
      <c r="D15" s="4">
        <f t="shared" si="0"/>
        <v>0</v>
      </c>
      <c r="E15" s="5">
        <f t="shared" si="1"/>
        <v>0</v>
      </c>
      <c r="F15" s="4" t="e">
        <f t="shared" si="2"/>
        <v>#DIV/0!</v>
      </c>
      <c r="G15" s="4" t="e">
        <f t="shared" si="3"/>
        <v>#DIV/0!</v>
      </c>
      <c r="H15" s="4" t="e">
        <f t="shared" si="4"/>
        <v>#DIV/0!</v>
      </c>
      <c r="I15" s="4">
        <f t="shared" si="5"/>
        <v>0</v>
      </c>
      <c r="J15" s="4">
        <f t="shared" si="6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8"/>
        <v>0</v>
      </c>
      <c r="C16" s="4">
        <f t="shared" si="10"/>
        <v>0</v>
      </c>
      <c r="D16" s="4">
        <f t="shared" si="0"/>
        <v>0</v>
      </c>
      <c r="E16" s="5">
        <f t="shared" si="1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75</v>
      </c>
      <c r="D28" s="60"/>
      <c r="F28" s="45" t="s">
        <v>71</v>
      </c>
      <c r="G28" s="45">
        <v>0</v>
      </c>
    </row>
    <row r="29" spans="1:19" s="9" customFormat="1" x14ac:dyDescent="0.25">
      <c r="C29" s="60" t="s">
        <v>1</v>
      </c>
      <c r="D29" s="60">
        <v>123500000</v>
      </c>
      <c r="F29" s="45" t="s">
        <v>72</v>
      </c>
      <c r="G29" s="45"/>
      <c r="H29" s="9" t="e">
        <f>G29/G28</f>
        <v>#DIV/0!</v>
      </c>
    </row>
    <row r="30" spans="1:19" s="9" customFormat="1" x14ac:dyDescent="0.25">
      <c r="F30" s="45" t="s">
        <v>73</v>
      </c>
      <c r="G30" s="45"/>
    </row>
    <row r="31" spans="1:19" s="9" customFormat="1" x14ac:dyDescent="0.25">
      <c r="C31" s="63"/>
      <c r="D31" s="63"/>
      <c r="F31" s="63" t="s">
        <v>74</v>
      </c>
      <c r="G31" s="63">
        <f>G29*G30</f>
        <v>0</v>
      </c>
      <c r="H31" s="9">
        <f>G31/D29</f>
        <v>0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7" s="9" customFormat="1" x14ac:dyDescent="0.25">
      <c r="C33" s="63"/>
      <c r="D33" s="63"/>
      <c r="F33" s="63" t="s">
        <v>25</v>
      </c>
      <c r="G33" s="63">
        <f>G31*80%</f>
        <v>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19"/>
  <sheetViews>
    <sheetView zoomScaleNormal="100" workbookViewId="0"/>
  </sheetViews>
  <sheetFormatPr defaultRowHeight="15" x14ac:dyDescent="0.25"/>
  <sheetData>
    <row r="2" spans="1:1" x14ac:dyDescent="0.25">
      <c r="A2" s="66"/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Annexure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2025-01-16T10:00:39Z</dcterms:modified>
</cp:coreProperties>
</file>