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 tabRatio="932" activeTab="3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6" i="4" l="1"/>
  <c r="D35" i="4"/>
  <c r="D34" i="4"/>
  <c r="G33" i="4"/>
  <c r="G32" i="4"/>
  <c r="G31" i="4"/>
  <c r="C12" i="25" l="1"/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P6" i="4"/>
  <c r="B6" i="4"/>
  <c r="C6" i="4" s="1"/>
  <c r="Q7" i="4"/>
  <c r="B7" i="4" s="1"/>
  <c r="C7" i="4" s="1"/>
  <c r="D7" i="4" s="1"/>
  <c r="P8" i="4"/>
  <c r="Q8" i="4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0" i="23" s="1"/>
  <c r="B21" i="23" l="1"/>
  <c r="B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<sst xmlns="http://schemas.openxmlformats.org/spreadsheetml/2006/main" count="140" uniqueCount="95">
  <si>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</si>
  <si>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</si>
  <si>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</si>
  <si>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</si>
  <si>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</si>
  <si>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</si>
  <si>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</si>
  <si>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</si>
  <si>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</si>
  <si>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</si>
  <si>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</si>
  <si>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</si>
  <si>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</si>
  <si>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</si>
  <si>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</si>
  <si>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</si>
  <si>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</si>
  <si>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</si>
  <si>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</si>
  <si>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</si>
  <si>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</si>
  <si>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</si>
  <si>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</si>
  <si>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</si>
  <si>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</si>
  <si>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</si>
  <si>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</si>
  <si>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</si>
  <si>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</si>
  <si>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</si>
  <si>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</si>
  <si>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</si>
  <si>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</si>
  <si>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</si>
  <si>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</si>
  <si>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</si>
  <si>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</si>
  <si>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</si>
  <si>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</si>
  <si>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</si>
  <si>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</si>
  <si>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</si>
  <si>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</si>
  <si>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</si>
  <si>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</si>
  <si>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</si>
  <si>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</si>
  <si>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</si>
  <si>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</si>
  <si>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</si>
  <si>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</si>
  <si>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</si>
  <si>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</si>
  <si>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</si>
  <si>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</si>
  <si>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</si>
  <si>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</si>
  <si>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</si>
  <si>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</si>
  <si>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</si>
  <si>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</si>
  <si>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</si>
  <si>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</si>
  <si>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</si>
  <si>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</si>
  <si>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</si>
  <si>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</si>
  <si>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</si>
  <si>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</si>
  <si>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</si>
  <si>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</si>
  <si>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</si>
  <si>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</si>
  <si>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</si>
  <si>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</si>
  <si>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</si>
  <si>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</si>
  <si>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</si>
  <si>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</si>
  <si>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</si>
  <si>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</si>
  <si>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</si>
  <si>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</si>
  <si>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</si>
  <si>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IGR-06.04.22</t>
  </si>
  <si>
    <t>IGR-31.12.24</t>
  </si>
  <si>
    <t>IGR-04.09.24</t>
  </si>
  <si>
    <t>IGR-30.07.24</t>
  </si>
  <si>
    <t>IGR-05.07.24</t>
  </si>
  <si>
    <t>IGR-10.03.21</t>
  </si>
  <si>
    <t>BUA</t>
  </si>
  <si>
    <t>RATE</t>
  </si>
  <si>
    <t>D. R. SHETTY - 16.08.2021</t>
  </si>
  <si>
    <t>50 years</t>
  </si>
  <si>
    <t>As per 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</si>
</sst>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6" fillId="2" borderId="0" xfId="1" applyFont="1" applyFill="1" applyBorder="1"/>
    <xf numFmtId="0" fontId="0" fillId="0" borderId="4" xfId="0" applyBorder="1" applyAlignment="1">
      <alignment wrapText="1"/>
    </xf>
    <xf numFmtId="164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164" fontId="6" fillId="0" borderId="0" xfId="0" applyNumberFormat="1" applyFont="1"/>
    <xf numFmtId="164" fontId="5" fillId="0" borderId="0" xfId="0" applyNumberFormat="1" applyFont="1"/>
    <xf numFmtId="0" fontId="0" fillId="0" borderId="6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0" xfId="1" applyFont="1" applyAlignment="1"/>
    <xf numFmtId="164" fontId="2" fillId="0" borderId="0" xfId="1" applyFont="1"/>
    <xf numFmtId="164" fontId="2" fillId="0" borderId="8" xfId="1" applyFont="1" applyBorder="1"/>
    <xf numFmtId="0" fontId="2" fillId="2" borderId="4" xfId="0" applyFont="1" applyFill="1" applyBorder="1"/>
    <xf numFmtId="164" fontId="3" fillId="0" borderId="4" xfId="0" applyNumberFormat="1" applyFon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9" fillId="0" borderId="8" xfId="0" applyFont="1" applyBorder="1" applyAlignment="1">
      <alignment horizontal="center"/>
    </xf>
    <xf numFmtId="4" fontId="1" fillId="2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55</xdr:row>
      <xdr:rowOff>171450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2B63F66D-AAF7-424B-A621-7FD6B4B44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382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50</xdr:row>
      <xdr:rowOff>114300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5F82CE1-1DED-47F3-939A-BBF804AAF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639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55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5FEB01D-D9C2-4791-83FF-7EB64F3E0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496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65</xdr:row>
      <xdr:rowOff>9525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30696C3-920A-4C61-85BC-B2B072571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11868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114300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7683AA90-EBD8-4BEB-89CB-1EC4EA3F2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67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342900</xdr:colOff>
      <xdr:row>58</xdr:row>
      <xdr:rowOff>47625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A88F6D7C-540F-4E7A-8E87-0F20A565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06100" cy="11096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0</xdr:rowOff>
    </xdr:from>
    <xdr:to>
      <xdr:col>19</xdr:col>
      <xdr:colOff>296824</xdr:colOff>
      <xdr:row>34</xdr:row>
      <xdr:rowOff>123824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0"/>
          <a:ext cx="11098174" cy="66008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76200</xdr:rowOff>
    </xdr:from>
    <xdr:to>
      <xdr:col>19</xdr:col>
      <xdr:colOff>477801</xdr:colOff>
      <xdr:row>35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76200"/>
          <a:ext cx="11117226" cy="6705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77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83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78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79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80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81</v>
      </c>
      <c r="C8" s="45">
        <f>C7*D13%</f>
        <v>263297.16199999995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82</v>
      </c>
      <c r="C9" s="50">
        <f>C6+C8</f>
        <v>292697.16199999995</v>
      </c>
      <c r="D9" s="51" t="s">
        <v>62</v>
      </c>
      <c r="E9" s="52">
        <f>C9/10.764</f>
        <v>27192.2298402081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2007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18</v>
      </c>
      <c r="D13" s="58">
        <f>D12-C13</f>
        <v>82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U25" sqref="U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D2" sqref="D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9"/>
      <c r="L1" s="69"/>
      <c r="M1" s="69"/>
      <c r="N1" s="69"/>
      <c r="O1" s="69"/>
      <c r="P1" s="69"/>
      <c r="Q1" s="69"/>
      <c r="R1" s="69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4"/>
  <sheetViews>
    <sheetView workbookViewId="0">
      <selection activeCell="B19" sqref="B19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3900</v>
      </c>
      <c r="C3" s="19" t="s">
        <v>76</v>
      </c>
      <c r="D3" s="6" t="s">
        <v>72</v>
      </c>
    </row>
    <row r="4" spans="1:4" ht="30" x14ac:dyDescent="0.25">
      <c r="A4" s="18" t="s">
        <v>14</v>
      </c>
      <c r="B4" s="16">
        <v>1500</v>
      </c>
      <c r="C4" s="19"/>
    </row>
    <row r="5" spans="1:4" x14ac:dyDescent="0.25">
      <c r="A5" s="13" t="s">
        <v>15</v>
      </c>
      <c r="B5" s="16">
        <f>B3-B4</f>
        <v>2400</v>
      </c>
      <c r="C5" s="19"/>
    </row>
    <row r="6" spans="1:4" x14ac:dyDescent="0.25">
      <c r="A6" s="13" t="s">
        <v>16</v>
      </c>
      <c r="B6" s="16">
        <f>B4</f>
        <v>1500</v>
      </c>
      <c r="C6" s="19"/>
    </row>
    <row r="7" spans="1:4" x14ac:dyDescent="0.25">
      <c r="A7" s="13" t="s">
        <v>17</v>
      </c>
      <c r="B7" s="20">
        <f>C7-C8</f>
        <v>18</v>
      </c>
      <c r="C7" s="20">
        <v>2025</v>
      </c>
    </row>
    <row r="8" spans="1:4" x14ac:dyDescent="0.25">
      <c r="A8" s="13" t="s">
        <v>18</v>
      </c>
      <c r="B8" s="20">
        <f>B9-B7</f>
        <v>42</v>
      </c>
      <c r="C8" s="20">
        <v>2007</v>
      </c>
      <c r="D8" t="s">
        <v>94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27</v>
      </c>
      <c r="C10" s="20"/>
    </row>
    <row r="11" spans="1:4" x14ac:dyDescent="0.25">
      <c r="A11" s="13"/>
      <c r="B11" s="21">
        <f>B10%</f>
        <v>0.27</v>
      </c>
      <c r="C11" s="21"/>
    </row>
    <row r="12" spans="1:4" x14ac:dyDescent="0.25">
      <c r="A12" s="13" t="s">
        <v>21</v>
      </c>
      <c r="B12" s="16">
        <f>B6*B11</f>
        <v>405</v>
      </c>
      <c r="C12" s="19"/>
    </row>
    <row r="13" spans="1:4" x14ac:dyDescent="0.25">
      <c r="A13" s="13" t="s">
        <v>22</v>
      </c>
      <c r="B13" s="16">
        <f>B6-B12</f>
        <v>1095</v>
      </c>
      <c r="C13" s="19"/>
    </row>
    <row r="14" spans="1:4" x14ac:dyDescent="0.25">
      <c r="A14" s="13" t="s">
        <v>15</v>
      </c>
      <c r="B14" s="16">
        <f>B5</f>
        <v>2400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3495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ABUA</v>
      </c>
      <c r="B18" s="23">
        <v>5400</v>
      </c>
      <c r="C18" s="20"/>
    </row>
    <row r="19" spans="1:4" x14ac:dyDescent="0.25">
      <c r="A19" s="13" t="s">
        <v>74</v>
      </c>
      <c r="B19" s="24">
        <f>B18*B16</f>
        <v>18873000</v>
      </c>
      <c r="C19" s="65"/>
      <c r="D19" s="58"/>
    </row>
    <row r="20" spans="1:4" x14ac:dyDescent="0.25">
      <c r="A20" s="13" t="s">
        <v>24</v>
      </c>
      <c r="B20" s="25">
        <f>B19*0.9</f>
        <v>16985700</v>
      </c>
      <c r="C20" s="24"/>
      <c r="D20" s="58"/>
    </row>
    <row r="21" spans="1:4" x14ac:dyDescent="0.25">
      <c r="A21" s="13" t="s">
        <v>25</v>
      </c>
      <c r="B21" s="25">
        <f>B19*0.8</f>
        <v>15098400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8100000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39318.75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tabSelected="1" workbookViewId="0">
      <selection activeCell="R12" sqref="R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s="73" customFormat="1" x14ac:dyDescent="0.25">
      <c r="A2" s="71">
        <v>1</v>
      </c>
      <c r="B2" s="71">
        <f t="shared" ref="B2:B16" si="0">Q2</f>
        <v>2500</v>
      </c>
      <c r="C2" s="71">
        <f t="shared" ref="C2:C16" si="1">B2*1.2</f>
        <v>3000</v>
      </c>
      <c r="D2" s="71">
        <f t="shared" ref="D2:D16" si="2">C2*1.2</f>
        <v>3600</v>
      </c>
      <c r="E2" s="72">
        <f t="shared" ref="E2:E16" si="3">R2</f>
        <v>6600000</v>
      </c>
      <c r="F2" s="71">
        <f t="shared" ref="F2:F15" si="4">ROUND((E2/B2),0)</f>
        <v>2640</v>
      </c>
      <c r="G2" s="71">
        <f t="shared" ref="G2:G15" si="5">ROUND((E2/C2),0)</f>
        <v>2200</v>
      </c>
      <c r="H2" s="71">
        <f t="shared" ref="H2:H15" si="6">ROUND((E2/D2),0)</f>
        <v>1833</v>
      </c>
      <c r="I2" s="71">
        <f t="shared" ref="I2:I15" si="7">T2</f>
        <v>0</v>
      </c>
      <c r="J2" s="71">
        <f t="shared" ref="J2:J15" si="8">U2</f>
        <v>0</v>
      </c>
      <c r="O2" s="73">
        <v>0</v>
      </c>
      <c r="P2" s="73">
        <v>3000</v>
      </c>
      <c r="Q2" s="73">
        <f t="shared" ref="Q2:Q10" si="9">P2/1.2</f>
        <v>2500</v>
      </c>
      <c r="R2" s="74">
        <v>6600000</v>
      </c>
      <c r="S2" s="74" t="s">
        <v>84</v>
      </c>
    </row>
    <row r="3" spans="1:19" x14ac:dyDescent="0.25">
      <c r="A3" s="4">
        <v>2</v>
      </c>
      <c r="B3" s="4">
        <f t="shared" si="0"/>
        <v>911.66666666666674</v>
      </c>
      <c r="C3" s="4">
        <f t="shared" si="1"/>
        <v>1094</v>
      </c>
      <c r="D3" s="4">
        <f t="shared" si="2"/>
        <v>1312.8</v>
      </c>
      <c r="E3" s="5">
        <f t="shared" si="3"/>
        <v>3650000</v>
      </c>
      <c r="F3" s="4">
        <f t="shared" si="4"/>
        <v>4004</v>
      </c>
      <c r="G3" s="4">
        <f t="shared" si="5"/>
        <v>3336</v>
      </c>
      <c r="H3" s="4">
        <f t="shared" si="6"/>
        <v>2780</v>
      </c>
      <c r="I3" s="4">
        <f t="shared" si="7"/>
        <v>0</v>
      </c>
      <c r="J3" s="4">
        <f t="shared" si="8"/>
        <v>0</v>
      </c>
      <c r="O3">
        <v>0</v>
      </c>
      <c r="P3">
        <v>1094</v>
      </c>
      <c r="Q3">
        <f t="shared" si="9"/>
        <v>911.66666666666674</v>
      </c>
      <c r="R3" s="2">
        <v>3650000</v>
      </c>
      <c r="S3" s="2" t="s">
        <v>85</v>
      </c>
    </row>
    <row r="4" spans="1:19" x14ac:dyDescent="0.25">
      <c r="A4" s="4">
        <v>3</v>
      </c>
      <c r="B4" s="4">
        <f t="shared" si="0"/>
        <v>1875</v>
      </c>
      <c r="C4" s="4">
        <f t="shared" si="1"/>
        <v>2250</v>
      </c>
      <c r="D4" s="4">
        <f t="shared" si="2"/>
        <v>2700</v>
      </c>
      <c r="E4" s="5">
        <f t="shared" si="3"/>
        <v>8472500</v>
      </c>
      <c r="F4" s="4">
        <f t="shared" si="4"/>
        <v>4519</v>
      </c>
      <c r="G4" s="4">
        <f t="shared" si="5"/>
        <v>3766</v>
      </c>
      <c r="H4" s="4">
        <f t="shared" si="6"/>
        <v>3138</v>
      </c>
      <c r="I4" s="4">
        <f t="shared" si="7"/>
        <v>0</v>
      </c>
      <c r="J4" s="4">
        <f t="shared" si="8"/>
        <v>0</v>
      </c>
      <c r="O4">
        <v>0</v>
      </c>
      <c r="P4">
        <v>2250</v>
      </c>
      <c r="Q4">
        <f t="shared" si="9"/>
        <v>1875</v>
      </c>
      <c r="R4" s="2">
        <v>8472500</v>
      </c>
      <c r="S4" s="2" t="s">
        <v>86</v>
      </c>
    </row>
    <row r="5" spans="1:19" s="67" customFormat="1" x14ac:dyDescent="0.25">
      <c r="A5" s="66">
        <v>4</v>
      </c>
      <c r="B5" s="66">
        <f t="shared" si="0"/>
        <v>930</v>
      </c>
      <c r="C5" s="66">
        <f t="shared" si="1"/>
        <v>1116</v>
      </c>
      <c r="D5" s="66">
        <f t="shared" si="2"/>
        <v>1339.2</v>
      </c>
      <c r="E5" s="70">
        <f t="shared" si="3"/>
        <v>3510000</v>
      </c>
      <c r="F5" s="66">
        <f t="shared" si="4"/>
        <v>3774</v>
      </c>
      <c r="G5" s="66">
        <f t="shared" si="5"/>
        <v>3145</v>
      </c>
      <c r="H5" s="66">
        <f t="shared" si="6"/>
        <v>2621</v>
      </c>
      <c r="I5" s="66">
        <f t="shared" si="7"/>
        <v>0</v>
      </c>
      <c r="J5" s="66">
        <f t="shared" si="8"/>
        <v>0</v>
      </c>
      <c r="O5" s="67">
        <v>0</v>
      </c>
      <c r="P5" s="67">
        <v>1116</v>
      </c>
      <c r="Q5" s="67">
        <f t="shared" si="9"/>
        <v>930</v>
      </c>
      <c r="R5" s="68">
        <v>3510000</v>
      </c>
      <c r="S5" s="68" t="s">
        <v>87</v>
      </c>
    </row>
    <row r="6" spans="1:19" x14ac:dyDescent="0.25">
      <c r="A6" s="4">
        <v>5</v>
      </c>
      <c r="B6" s="4">
        <f t="shared" si="0"/>
        <v>1750</v>
      </c>
      <c r="C6" s="4">
        <f t="shared" si="1"/>
        <v>2100</v>
      </c>
      <c r="D6" s="4">
        <f t="shared" si="2"/>
        <v>2520</v>
      </c>
      <c r="E6" s="5">
        <f t="shared" si="3"/>
        <v>7500000</v>
      </c>
      <c r="F6" s="4">
        <f t="shared" si="4"/>
        <v>4286</v>
      </c>
      <c r="G6" s="4">
        <f t="shared" si="5"/>
        <v>3571</v>
      </c>
      <c r="H6" s="4">
        <f t="shared" si="6"/>
        <v>2976</v>
      </c>
      <c r="I6" s="4">
        <f t="shared" si="7"/>
        <v>0</v>
      </c>
      <c r="J6" s="4">
        <f t="shared" si="8"/>
        <v>0</v>
      </c>
      <c r="O6">
        <v>0</v>
      </c>
      <c r="P6">
        <f t="shared" ref="P6:P10" si="10">O6/1.2</f>
        <v>0</v>
      </c>
      <c r="Q6">
        <v>1750</v>
      </c>
      <c r="R6" s="2">
        <v>7500000</v>
      </c>
      <c r="S6" s="2" t="s">
        <v>88</v>
      </c>
    </row>
    <row r="7" spans="1:19" s="67" customFormat="1" x14ac:dyDescent="0.25">
      <c r="A7" s="66">
        <v>6</v>
      </c>
      <c r="B7" s="66">
        <f t="shared" si="0"/>
        <v>1500</v>
      </c>
      <c r="C7" s="66">
        <f t="shared" si="1"/>
        <v>1800</v>
      </c>
      <c r="D7" s="66">
        <f t="shared" si="2"/>
        <v>2160</v>
      </c>
      <c r="E7" s="70">
        <f t="shared" si="3"/>
        <v>6645000</v>
      </c>
      <c r="F7" s="66">
        <f t="shared" si="4"/>
        <v>4430</v>
      </c>
      <c r="G7" s="66">
        <f t="shared" si="5"/>
        <v>3692</v>
      </c>
      <c r="H7" s="66">
        <f t="shared" si="6"/>
        <v>3076</v>
      </c>
      <c r="I7" s="66">
        <f t="shared" si="7"/>
        <v>0</v>
      </c>
      <c r="J7" s="66">
        <f t="shared" si="8"/>
        <v>0</v>
      </c>
      <c r="O7" s="67">
        <v>0</v>
      </c>
      <c r="P7" s="67">
        <v>1800</v>
      </c>
      <c r="Q7" s="67">
        <f t="shared" si="9"/>
        <v>1500</v>
      </c>
      <c r="R7" s="68">
        <v>6645000</v>
      </c>
      <c r="S7" s="68" t="s">
        <v>89</v>
      </c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s="67" customFormat="1" x14ac:dyDescent="0.25">
      <c r="A9" s="66">
        <v>8</v>
      </c>
      <c r="B9" s="66">
        <f t="shared" si="0"/>
        <v>6250</v>
      </c>
      <c r="C9" s="66">
        <f t="shared" si="1"/>
        <v>7500</v>
      </c>
      <c r="D9" s="66">
        <f t="shared" si="2"/>
        <v>9000</v>
      </c>
      <c r="E9" s="70">
        <f t="shared" si="3"/>
        <v>30000000</v>
      </c>
      <c r="F9" s="66">
        <f t="shared" si="4"/>
        <v>4800</v>
      </c>
      <c r="G9" s="66">
        <f t="shared" si="5"/>
        <v>4000</v>
      </c>
      <c r="H9" s="66">
        <f t="shared" si="6"/>
        <v>3333</v>
      </c>
      <c r="I9" s="66">
        <f t="shared" si="7"/>
        <v>0</v>
      </c>
      <c r="J9" s="66">
        <f t="shared" si="8"/>
        <v>0</v>
      </c>
      <c r="O9" s="67">
        <v>0</v>
      </c>
      <c r="P9" s="67">
        <v>7500</v>
      </c>
      <c r="Q9" s="67">
        <f t="shared" si="9"/>
        <v>6250</v>
      </c>
      <c r="R9" s="68">
        <v>30000000</v>
      </c>
      <c r="S9" s="68"/>
    </row>
    <row r="10" spans="1:19" s="67" customFormat="1" x14ac:dyDescent="0.25">
      <c r="A10" s="66">
        <v>9</v>
      </c>
      <c r="B10" s="66">
        <f t="shared" si="0"/>
        <v>3083.3333333333335</v>
      </c>
      <c r="C10" s="66">
        <f t="shared" si="1"/>
        <v>3700</v>
      </c>
      <c r="D10" s="66">
        <f t="shared" si="2"/>
        <v>4440</v>
      </c>
      <c r="E10" s="70">
        <f t="shared" si="3"/>
        <v>18000000</v>
      </c>
      <c r="F10" s="66">
        <f t="shared" si="4"/>
        <v>5838</v>
      </c>
      <c r="G10" s="66">
        <f t="shared" si="5"/>
        <v>4865</v>
      </c>
      <c r="H10" s="66">
        <f t="shared" si="6"/>
        <v>4054</v>
      </c>
      <c r="I10" s="66">
        <f t="shared" si="7"/>
        <v>0</v>
      </c>
      <c r="J10" s="66">
        <f t="shared" si="8"/>
        <v>0</v>
      </c>
      <c r="O10" s="67">
        <v>0</v>
      </c>
      <c r="P10" s="67">
        <v>3700</v>
      </c>
      <c r="Q10" s="67">
        <f t="shared" si="9"/>
        <v>3083.3333333333335</v>
      </c>
      <c r="R10" s="68">
        <v>18000000</v>
      </c>
      <c r="S10" s="68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N16" s="67"/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9" t="s">
        <v>93</v>
      </c>
    </row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62"/>
    </row>
    <row r="28" spans="1:19" s="9" customFormat="1" x14ac:dyDescent="0.25">
      <c r="C28" s="60" t="s">
        <v>75</v>
      </c>
      <c r="D28" s="60"/>
      <c r="F28" s="45" t="s">
        <v>71</v>
      </c>
      <c r="G28" s="45">
        <v>3868</v>
      </c>
    </row>
    <row r="29" spans="1:19" s="9" customFormat="1" x14ac:dyDescent="0.25">
      <c r="C29" s="60" t="s">
        <v>1</v>
      </c>
      <c r="D29" s="60"/>
      <c r="F29" s="45" t="s">
        <v>72</v>
      </c>
      <c r="G29" s="45">
        <v>5400</v>
      </c>
      <c r="H29" s="9">
        <f>G29/G28</f>
        <v>1.3960703205791107</v>
      </c>
    </row>
    <row r="30" spans="1:19" s="9" customFormat="1" x14ac:dyDescent="0.25">
      <c r="F30" s="45" t="s">
        <v>73</v>
      </c>
      <c r="G30" s="45">
        <v>3300</v>
      </c>
    </row>
    <row r="31" spans="1:19" s="9" customFormat="1" x14ac:dyDescent="0.25">
      <c r="C31" s="63" t="s">
        <v>92</v>
      </c>
      <c r="D31" s="63"/>
      <c r="F31" s="63" t="s">
        <v>74</v>
      </c>
      <c r="G31" s="63">
        <f>G29*G30</f>
        <v>17820000</v>
      </c>
      <c r="H31" s="9" t="e">
        <f>G31/D29</f>
        <v>#DIV/0!</v>
      </c>
    </row>
    <row r="32" spans="1:19" s="9" customFormat="1" x14ac:dyDescent="0.25">
      <c r="C32" s="63" t="s">
        <v>90</v>
      </c>
      <c r="D32" s="63">
        <v>5400</v>
      </c>
      <c r="F32" s="63" t="s">
        <v>24</v>
      </c>
      <c r="G32" s="63">
        <f>G31*85%</f>
        <v>15147000</v>
      </c>
    </row>
    <row r="33" spans="3:7" s="9" customFormat="1" x14ac:dyDescent="0.25">
      <c r="C33" s="63" t="s">
        <v>91</v>
      </c>
      <c r="D33" s="63">
        <v>3200</v>
      </c>
      <c r="F33" s="63" t="s">
        <v>25</v>
      </c>
      <c r="G33" s="63">
        <f>G31*70%</f>
        <v>12474000</v>
      </c>
    </row>
    <row r="34" spans="3:7" s="9" customFormat="1" x14ac:dyDescent="0.25">
      <c r="C34" s="63" t="s">
        <v>74</v>
      </c>
      <c r="D34" s="63">
        <f>D32*D33</f>
        <v>17280000</v>
      </c>
    </row>
    <row r="35" spans="3:7" s="9" customFormat="1" x14ac:dyDescent="0.25">
      <c r="C35" s="63" t="s">
        <v>24</v>
      </c>
      <c r="D35" s="63">
        <f>D34*0.9</f>
        <v>15552000</v>
      </c>
    </row>
    <row r="36" spans="3:7" s="9" customFormat="1" x14ac:dyDescent="0.25">
      <c r="C36" s="63" t="s">
        <v>25</v>
      </c>
      <c r="D36" s="63">
        <f>D34*0.8</f>
        <v>13824000</v>
      </c>
    </row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A4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2025-02-08T07:56:23Z</dcterms:modified>
</cp:coreProperties>
</file>