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Mumbai Main Branch\S3 Epitome\"/>
    </mc:Choice>
  </mc:AlternateContent>
  <xr:revisionPtr revIDLastSave="0" documentId="13_ncr:1_{D7BE726A-2A88-4400-8783-F2210DA09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- Wing" sheetId="57" r:id="rId1"/>
    <sheet name="A - Wing (Sale)" sheetId="83" r:id="rId2"/>
    <sheet name="A - Wing (Rehab)" sheetId="84" r:id="rId3"/>
    <sheet name="Total" sheetId="79" r:id="rId4"/>
    <sheet name="Rera" sheetId="67" r:id="rId5"/>
    <sheet name="Typical Floor" sheetId="70" r:id="rId6"/>
    <sheet name="IGR" sheetId="80" r:id="rId7"/>
    <sheet name="RR" sheetId="81" r:id="rId8"/>
    <sheet name="Rates" sheetId="82" r:id="rId9"/>
  </sheets>
  <definedNames>
    <definedName name="_xlnm._FilterDatabase" localSheetId="0" hidden="1">'A - Wing'!$M$1:$M$67</definedName>
    <definedName name="_xlnm._FilterDatabase" localSheetId="2" hidden="1">'A - Wing (Rehab)'!$M$1:$M$4</definedName>
    <definedName name="_xlnm._FilterDatabase" localSheetId="1" hidden="1">'A - Wing (Sale)'!$D$1:$D$66</definedName>
  </definedNames>
  <calcPr calcId="191029"/>
</workbook>
</file>

<file path=xl/calcChain.xml><?xml version="1.0" encoding="utf-8"?>
<calcChain xmlns="http://schemas.openxmlformats.org/spreadsheetml/2006/main">
  <c r="J7" i="79" l="1"/>
  <c r="I4" i="79"/>
  <c r="F3" i="79"/>
  <c r="E3" i="79"/>
  <c r="I2" i="79"/>
  <c r="H2" i="79"/>
  <c r="G2" i="79"/>
  <c r="F2" i="79"/>
  <c r="E2" i="79"/>
  <c r="D2" i="79"/>
  <c r="E3" i="84"/>
  <c r="F2" i="84"/>
  <c r="L2" i="84" s="1"/>
  <c r="E65" i="83"/>
  <c r="F64" i="83"/>
  <c r="L64" i="83" s="1"/>
  <c r="F63" i="83"/>
  <c r="L63" i="83" s="1"/>
  <c r="F62" i="83"/>
  <c r="L62" i="83" s="1"/>
  <c r="F61" i="83"/>
  <c r="L61" i="83" s="1"/>
  <c r="F60" i="83"/>
  <c r="L60" i="83" s="1"/>
  <c r="F59" i="83"/>
  <c r="L59" i="83" s="1"/>
  <c r="F58" i="83"/>
  <c r="L58" i="83" s="1"/>
  <c r="F57" i="83"/>
  <c r="L57" i="83" s="1"/>
  <c r="F56" i="83"/>
  <c r="L56" i="83" s="1"/>
  <c r="F55" i="83"/>
  <c r="L55" i="83" s="1"/>
  <c r="F54" i="83"/>
  <c r="L54" i="83" s="1"/>
  <c r="F53" i="83"/>
  <c r="L53" i="83" s="1"/>
  <c r="F52" i="83"/>
  <c r="L52" i="83" s="1"/>
  <c r="F51" i="83"/>
  <c r="L51" i="83" s="1"/>
  <c r="L50" i="83"/>
  <c r="F50" i="83"/>
  <c r="F49" i="83"/>
  <c r="L49" i="83" s="1"/>
  <c r="F48" i="83"/>
  <c r="L48" i="83" s="1"/>
  <c r="L47" i="83"/>
  <c r="F47" i="83"/>
  <c r="F46" i="83"/>
  <c r="L46" i="83" s="1"/>
  <c r="F45" i="83"/>
  <c r="L45" i="83" s="1"/>
  <c r="F44" i="83"/>
  <c r="L44" i="83" s="1"/>
  <c r="F43" i="83"/>
  <c r="L43" i="83" s="1"/>
  <c r="F42" i="83"/>
  <c r="L42" i="83" s="1"/>
  <c r="F41" i="83"/>
  <c r="L41" i="83" s="1"/>
  <c r="F40" i="83"/>
  <c r="L40" i="83" s="1"/>
  <c r="F39" i="83"/>
  <c r="L39" i="83" s="1"/>
  <c r="F38" i="83"/>
  <c r="L38" i="83" s="1"/>
  <c r="F37" i="83"/>
  <c r="L37" i="83" s="1"/>
  <c r="F36" i="83"/>
  <c r="L36" i="83" s="1"/>
  <c r="F35" i="83"/>
  <c r="L35" i="83" s="1"/>
  <c r="F34" i="83"/>
  <c r="L34" i="83" s="1"/>
  <c r="F33" i="83"/>
  <c r="L33" i="83" s="1"/>
  <c r="F32" i="83"/>
  <c r="L32" i="83" s="1"/>
  <c r="F31" i="83"/>
  <c r="L31" i="83" s="1"/>
  <c r="F30" i="83"/>
  <c r="L30" i="83" s="1"/>
  <c r="F29" i="83"/>
  <c r="L29" i="83" s="1"/>
  <c r="F28" i="83"/>
  <c r="L28" i="83" s="1"/>
  <c r="F27" i="83"/>
  <c r="L27" i="83" s="1"/>
  <c r="F26" i="83"/>
  <c r="L26" i="83" s="1"/>
  <c r="F25" i="83"/>
  <c r="L25" i="83" s="1"/>
  <c r="F24" i="83"/>
  <c r="L24" i="83" s="1"/>
  <c r="F23" i="83"/>
  <c r="L23" i="83" s="1"/>
  <c r="F22" i="83"/>
  <c r="L22" i="83" s="1"/>
  <c r="F21" i="83"/>
  <c r="L21" i="83" s="1"/>
  <c r="F20" i="83"/>
  <c r="L20" i="83" s="1"/>
  <c r="F19" i="83"/>
  <c r="L19" i="83" s="1"/>
  <c r="F18" i="83"/>
  <c r="L18" i="83" s="1"/>
  <c r="F17" i="83"/>
  <c r="L17" i="83" s="1"/>
  <c r="F16" i="83"/>
  <c r="L16" i="83" s="1"/>
  <c r="F15" i="83"/>
  <c r="L15" i="83" s="1"/>
  <c r="F14" i="83"/>
  <c r="L14" i="83" s="1"/>
  <c r="F13" i="83"/>
  <c r="L13" i="83" s="1"/>
  <c r="O12" i="83"/>
  <c r="F12" i="83"/>
  <c r="L12" i="83" s="1"/>
  <c r="F11" i="83"/>
  <c r="L11" i="83" s="1"/>
  <c r="F10" i="83"/>
  <c r="L10" i="83" s="1"/>
  <c r="F9" i="83"/>
  <c r="L9" i="83" s="1"/>
  <c r="F8" i="83"/>
  <c r="L8" i="83" s="1"/>
  <c r="F7" i="83"/>
  <c r="L7" i="83" s="1"/>
  <c r="F6" i="83"/>
  <c r="L6" i="83" s="1"/>
  <c r="F5" i="83"/>
  <c r="L5" i="83" s="1"/>
  <c r="F4" i="83"/>
  <c r="L4" i="83" s="1"/>
  <c r="F3" i="83"/>
  <c r="L3" i="83" s="1"/>
  <c r="H2" i="83"/>
  <c r="I2" i="83" s="1"/>
  <c r="K2" i="83" s="1"/>
  <c r="F2" i="83"/>
  <c r="B16" i="80"/>
  <c r="B15" i="80"/>
  <c r="B13" i="80"/>
  <c r="B12" i="80"/>
  <c r="B11" i="80"/>
  <c r="B10" i="80"/>
  <c r="B9" i="80"/>
  <c r="B8" i="80"/>
  <c r="B6" i="80"/>
  <c r="B5" i="80"/>
  <c r="B4" i="80"/>
  <c r="B3" i="80"/>
  <c r="B17" i="80"/>
  <c r="G17" i="80"/>
  <c r="K17" i="80"/>
  <c r="K16" i="80"/>
  <c r="E16" i="80"/>
  <c r="E17" i="80"/>
  <c r="H17" i="80" s="1"/>
  <c r="K15" i="80"/>
  <c r="G14" i="80"/>
  <c r="G16" i="80"/>
  <c r="H14" i="80"/>
  <c r="H16" i="80"/>
  <c r="H18" i="80"/>
  <c r="K14" i="80"/>
  <c r="E14" i="80"/>
  <c r="C14" i="80"/>
  <c r="E13" i="80"/>
  <c r="F64" i="57"/>
  <c r="L64" i="57" s="1"/>
  <c r="O13" i="57"/>
  <c r="E9" i="80"/>
  <c r="H9" i="80" s="1"/>
  <c r="E10" i="80"/>
  <c r="H10" i="80" s="1"/>
  <c r="E11" i="80"/>
  <c r="H11" i="80" s="1"/>
  <c r="E12" i="80"/>
  <c r="H12" i="80" s="1"/>
  <c r="E15" i="80"/>
  <c r="C15" i="80" s="1"/>
  <c r="G15" i="80" s="1"/>
  <c r="E8" i="80"/>
  <c r="C8" i="80" s="1"/>
  <c r="G8" i="80" s="1"/>
  <c r="C5" i="80"/>
  <c r="G5" i="80" s="1"/>
  <c r="G7" i="80"/>
  <c r="G13" i="80"/>
  <c r="H3" i="80"/>
  <c r="K13" i="80"/>
  <c r="H13" i="80"/>
  <c r="K12" i="80"/>
  <c r="K11" i="80"/>
  <c r="K10" i="80"/>
  <c r="K9" i="80"/>
  <c r="K8" i="80"/>
  <c r="H8" i="80"/>
  <c r="K7" i="80"/>
  <c r="L7" i="80" s="1"/>
  <c r="H7" i="80"/>
  <c r="K6" i="80"/>
  <c r="E6" i="80"/>
  <c r="H6" i="80" s="1"/>
  <c r="K5" i="80"/>
  <c r="E5" i="80"/>
  <c r="H5" i="80" s="1"/>
  <c r="K4" i="80"/>
  <c r="E4" i="80"/>
  <c r="H4" i="80" s="1"/>
  <c r="K3" i="80"/>
  <c r="E3" i="80"/>
  <c r="F3" i="84" l="1"/>
  <c r="J2" i="83"/>
  <c r="F65" i="83"/>
  <c r="L3" i="84"/>
  <c r="H4" i="83"/>
  <c r="L2" i="83"/>
  <c r="L65" i="83" s="1"/>
  <c r="H3" i="83"/>
  <c r="O2" i="83"/>
  <c r="C17" i="80"/>
  <c r="C9" i="80"/>
  <c r="G9" i="80" s="1"/>
  <c r="C12" i="80"/>
  <c r="G12" i="80" s="1"/>
  <c r="H15" i="80"/>
  <c r="C10" i="80"/>
  <c r="G10" i="80" s="1"/>
  <c r="C11" i="80"/>
  <c r="G11" i="80" s="1"/>
  <c r="L9" i="80"/>
  <c r="L8" i="80"/>
  <c r="C6" i="80"/>
  <c r="G6" i="80" s="1"/>
  <c r="L5" i="80"/>
  <c r="C3" i="80"/>
  <c r="G3" i="80" s="1"/>
  <c r="C4" i="80"/>
  <c r="G4" i="80" s="1"/>
  <c r="G2" i="84" l="1"/>
  <c r="H5" i="83"/>
  <c r="H6" i="83"/>
  <c r="J3" i="83"/>
  <c r="I3" i="83"/>
  <c r="J4" i="83"/>
  <c r="I4" i="83"/>
  <c r="K4" i="83" s="1"/>
  <c r="L10" i="80"/>
  <c r="L4" i="80"/>
  <c r="G20" i="80"/>
  <c r="L6" i="80"/>
  <c r="L3" i="80"/>
  <c r="L20" i="80" s="1"/>
  <c r="I6" i="83" l="1"/>
  <c r="K6" i="83" s="1"/>
  <c r="J6" i="83"/>
  <c r="H2" i="84"/>
  <c r="I5" i="83"/>
  <c r="K5" i="83" s="1"/>
  <c r="J5" i="83"/>
  <c r="K3" i="83"/>
  <c r="J2" i="84" l="1"/>
  <c r="I2" i="84"/>
  <c r="K2" i="84" s="1"/>
  <c r="H7" i="83"/>
  <c r="H8" i="83" l="1"/>
  <c r="J7" i="83"/>
  <c r="I7" i="83"/>
  <c r="K7" i="83" s="1"/>
  <c r="H9" i="83" l="1"/>
  <c r="I8" i="83"/>
  <c r="K8" i="83" s="1"/>
  <c r="J8" i="83"/>
  <c r="I9" i="83" l="1"/>
  <c r="K9" i="83" s="1"/>
  <c r="J9" i="83"/>
  <c r="H10" i="83"/>
  <c r="J10" i="83" l="1"/>
  <c r="I10" i="83"/>
  <c r="K10" i="83" s="1"/>
  <c r="H11" i="83"/>
  <c r="J11" i="83" l="1"/>
  <c r="I11" i="83"/>
  <c r="K11" i="83" s="1"/>
  <c r="H12" i="83"/>
  <c r="H13" i="83" l="1"/>
  <c r="J12" i="83"/>
  <c r="I12" i="83"/>
  <c r="K12" i="83" s="1"/>
  <c r="H14" i="83" l="1"/>
  <c r="I13" i="83"/>
  <c r="K13" i="83" s="1"/>
  <c r="J13" i="83"/>
  <c r="I14" i="83" l="1"/>
  <c r="K14" i="83" s="1"/>
  <c r="J14" i="83"/>
  <c r="H15" i="83"/>
  <c r="J15" i="83" l="1"/>
  <c r="I15" i="83"/>
  <c r="K15" i="83" s="1"/>
  <c r="H16" i="83"/>
  <c r="H17" i="83" l="1"/>
  <c r="J16" i="83"/>
  <c r="I16" i="83"/>
  <c r="K16" i="83" s="1"/>
  <c r="H18" i="83" l="1"/>
  <c r="J17" i="83"/>
  <c r="I17" i="83"/>
  <c r="K17" i="83" s="1"/>
  <c r="I18" i="83" l="1"/>
  <c r="K18" i="83" s="1"/>
  <c r="J18" i="83"/>
  <c r="H19" i="83"/>
  <c r="J19" i="83" l="1"/>
  <c r="I19" i="83"/>
  <c r="K19" i="83" s="1"/>
  <c r="H20" i="83"/>
  <c r="I20" i="83" l="1"/>
  <c r="K20" i="83" s="1"/>
  <c r="J20" i="83"/>
  <c r="H21" i="83"/>
  <c r="H22" i="83" l="1"/>
  <c r="J21" i="83"/>
  <c r="I21" i="83"/>
  <c r="K21" i="83" s="1"/>
  <c r="I22" i="83" l="1"/>
  <c r="K22" i="83" s="1"/>
  <c r="J22" i="83"/>
  <c r="H23" i="83"/>
  <c r="J23" i="83" l="1"/>
  <c r="I23" i="83"/>
  <c r="K23" i="83" s="1"/>
  <c r="H24" i="83"/>
  <c r="H25" i="83" l="1"/>
  <c r="J24" i="83"/>
  <c r="I24" i="83"/>
  <c r="K24" i="83" s="1"/>
  <c r="H26" i="83" l="1"/>
  <c r="J25" i="83"/>
  <c r="I25" i="83"/>
  <c r="K25" i="83" s="1"/>
  <c r="H27" i="83" l="1"/>
  <c r="I26" i="83"/>
  <c r="K26" i="83" s="1"/>
  <c r="J26" i="83"/>
  <c r="J27" i="83" l="1"/>
  <c r="I27" i="83"/>
  <c r="K27" i="83" s="1"/>
  <c r="H28" i="83"/>
  <c r="I28" i="83" l="1"/>
  <c r="K28" i="83" s="1"/>
  <c r="J28" i="83"/>
  <c r="H29" i="83"/>
  <c r="H30" i="83" l="1"/>
  <c r="I29" i="83"/>
  <c r="K29" i="83" s="1"/>
  <c r="J29" i="83"/>
  <c r="I30" i="83" l="1"/>
  <c r="K30" i="83" s="1"/>
  <c r="J30" i="83"/>
  <c r="H31" i="83"/>
  <c r="J31" i="83" l="1"/>
  <c r="I31" i="83"/>
  <c r="K31" i="83" s="1"/>
  <c r="H32" i="83"/>
  <c r="H33" i="83" l="1"/>
  <c r="J32" i="83"/>
  <c r="I32" i="83"/>
  <c r="K32" i="83" s="1"/>
  <c r="H34" i="83" l="1"/>
  <c r="I33" i="83"/>
  <c r="K33" i="83" s="1"/>
  <c r="J33" i="83"/>
  <c r="J34" i="83" l="1"/>
  <c r="I34" i="83"/>
  <c r="K34" i="83" s="1"/>
  <c r="H35" i="83"/>
  <c r="J35" i="83" l="1"/>
  <c r="I35" i="83"/>
  <c r="K35" i="83" s="1"/>
  <c r="H36" i="83"/>
  <c r="H37" i="83" l="1"/>
  <c r="J36" i="83"/>
  <c r="I36" i="83"/>
  <c r="K36" i="83" s="1"/>
  <c r="H38" i="83" l="1"/>
  <c r="I37" i="83"/>
  <c r="K37" i="83" s="1"/>
  <c r="J37" i="83"/>
  <c r="J38" i="83" l="1"/>
  <c r="I38" i="83"/>
  <c r="K38" i="83" s="1"/>
  <c r="H39" i="83"/>
  <c r="J39" i="83" l="1"/>
  <c r="I39" i="83"/>
  <c r="K39" i="83" s="1"/>
  <c r="H40" i="83"/>
  <c r="H41" i="83" l="1"/>
  <c r="I40" i="83"/>
  <c r="K40" i="83" s="1"/>
  <c r="J40" i="83"/>
  <c r="J41" i="83" l="1"/>
  <c r="I41" i="83"/>
  <c r="K41" i="83" s="1"/>
  <c r="H42" i="83"/>
  <c r="J42" i="83" l="1"/>
  <c r="I42" i="83"/>
  <c r="K42" i="83" s="1"/>
  <c r="H43" i="83"/>
  <c r="H44" i="83" l="1"/>
  <c r="J43" i="83"/>
  <c r="I43" i="83"/>
  <c r="K43" i="83" s="1"/>
  <c r="I44" i="83" l="1"/>
  <c r="K44" i="83" s="1"/>
  <c r="J44" i="83"/>
  <c r="H45" i="83"/>
  <c r="J45" i="83" l="1"/>
  <c r="I45" i="83"/>
  <c r="K45" i="83" s="1"/>
  <c r="H46" i="83"/>
  <c r="J46" i="83" l="1"/>
  <c r="I46" i="83"/>
  <c r="K46" i="83" s="1"/>
  <c r="H47" i="83"/>
  <c r="H48" i="83" l="1"/>
  <c r="J47" i="83"/>
  <c r="I47" i="83"/>
  <c r="K47" i="83" s="1"/>
  <c r="H49" i="83" l="1"/>
  <c r="I48" i="83"/>
  <c r="K48" i="83" s="1"/>
  <c r="J48" i="83"/>
  <c r="J49" i="83" l="1"/>
  <c r="I49" i="83"/>
  <c r="K49" i="83" s="1"/>
  <c r="H50" i="83"/>
  <c r="J50" i="83" l="1"/>
  <c r="I50" i="83"/>
  <c r="K50" i="83" s="1"/>
  <c r="H51" i="83"/>
  <c r="H52" i="83" l="1"/>
  <c r="J51" i="83"/>
  <c r="I51" i="83"/>
  <c r="K51" i="83" s="1"/>
  <c r="I52" i="83" l="1"/>
  <c r="K52" i="83" s="1"/>
  <c r="J52" i="83"/>
  <c r="H53" i="83"/>
  <c r="J53" i="83" l="1"/>
  <c r="I53" i="83"/>
  <c r="K53" i="83" s="1"/>
  <c r="H54" i="83"/>
  <c r="J54" i="83" l="1"/>
  <c r="I54" i="83"/>
  <c r="K54" i="83" s="1"/>
  <c r="H55" i="83"/>
  <c r="H56" i="83" l="1"/>
  <c r="J55" i="83"/>
  <c r="I55" i="83"/>
  <c r="K55" i="83" s="1"/>
  <c r="H57" i="83" l="1"/>
  <c r="I56" i="83"/>
  <c r="K56" i="83" s="1"/>
  <c r="J56" i="83"/>
  <c r="J57" i="83" l="1"/>
  <c r="I57" i="83"/>
  <c r="K57" i="83" s="1"/>
  <c r="H58" i="83"/>
  <c r="J58" i="83" l="1"/>
  <c r="I58" i="83"/>
  <c r="K58" i="83" s="1"/>
  <c r="H59" i="83"/>
  <c r="H60" i="83" l="1"/>
  <c r="J59" i="83"/>
  <c r="I59" i="83"/>
  <c r="K59" i="83" s="1"/>
  <c r="I60" i="83" l="1"/>
  <c r="K60" i="83" s="1"/>
  <c r="J60" i="83"/>
  <c r="H61" i="83"/>
  <c r="J61" i="83" l="1"/>
  <c r="I61" i="83"/>
  <c r="K61" i="83" s="1"/>
  <c r="H63" i="83"/>
  <c r="H64" i="83"/>
  <c r="H62" i="83"/>
  <c r="H3" i="84" l="1"/>
  <c r="J62" i="83"/>
  <c r="I62" i="83"/>
  <c r="K62" i="83" s="1"/>
  <c r="I64" i="83"/>
  <c r="J64" i="83"/>
  <c r="H65" i="83"/>
  <c r="J63" i="83"/>
  <c r="I63" i="83"/>
  <c r="K63" i="83" s="1"/>
  <c r="J65" i="83" l="1"/>
  <c r="I3" i="84"/>
  <c r="J3" i="84"/>
  <c r="K64" i="83"/>
  <c r="I65" i="83"/>
  <c r="E66" i="57" l="1"/>
  <c r="H2" i="57"/>
  <c r="I2" i="57" s="1"/>
  <c r="F3" i="57"/>
  <c r="L3" i="57" s="1"/>
  <c r="F4" i="57"/>
  <c r="L4" i="57" s="1"/>
  <c r="F5" i="57"/>
  <c r="L5" i="57" s="1"/>
  <c r="F6" i="57"/>
  <c r="L6" i="57" s="1"/>
  <c r="F7" i="57"/>
  <c r="L7" i="57" s="1"/>
  <c r="F8" i="57"/>
  <c r="L8" i="57" s="1"/>
  <c r="F9" i="57"/>
  <c r="L9" i="57" s="1"/>
  <c r="F10" i="57"/>
  <c r="L10" i="57" s="1"/>
  <c r="F11" i="57"/>
  <c r="L11" i="57" s="1"/>
  <c r="F12" i="57"/>
  <c r="L12" i="57" s="1"/>
  <c r="F13" i="57"/>
  <c r="L13" i="57" s="1"/>
  <c r="F14" i="57"/>
  <c r="L14" i="57" s="1"/>
  <c r="F15" i="57"/>
  <c r="L15" i="57" s="1"/>
  <c r="F16" i="57"/>
  <c r="L16" i="57" s="1"/>
  <c r="F17" i="57"/>
  <c r="L17" i="57" s="1"/>
  <c r="F18" i="57"/>
  <c r="L18" i="57" s="1"/>
  <c r="F19" i="57"/>
  <c r="L19" i="57" s="1"/>
  <c r="F20" i="57"/>
  <c r="L20" i="57" s="1"/>
  <c r="F21" i="57"/>
  <c r="L21" i="57" s="1"/>
  <c r="F22" i="57"/>
  <c r="L22" i="57" s="1"/>
  <c r="F23" i="57"/>
  <c r="L23" i="57" s="1"/>
  <c r="F24" i="57"/>
  <c r="L24" i="57" s="1"/>
  <c r="F25" i="57"/>
  <c r="L25" i="57" s="1"/>
  <c r="F26" i="57"/>
  <c r="L26" i="57" s="1"/>
  <c r="F27" i="57"/>
  <c r="L27" i="57" s="1"/>
  <c r="F28" i="57"/>
  <c r="L28" i="57" s="1"/>
  <c r="F29" i="57"/>
  <c r="L29" i="57" s="1"/>
  <c r="F30" i="57"/>
  <c r="L30" i="57" s="1"/>
  <c r="F31" i="57"/>
  <c r="L31" i="57" s="1"/>
  <c r="F32" i="57"/>
  <c r="L32" i="57" s="1"/>
  <c r="F33" i="57"/>
  <c r="L33" i="57" s="1"/>
  <c r="F34" i="57"/>
  <c r="L34" i="57" s="1"/>
  <c r="F35" i="57"/>
  <c r="L35" i="57" s="1"/>
  <c r="F36" i="57"/>
  <c r="L36" i="57" s="1"/>
  <c r="F37" i="57"/>
  <c r="L37" i="57" s="1"/>
  <c r="F38" i="57"/>
  <c r="L38" i="57" s="1"/>
  <c r="F39" i="57"/>
  <c r="L39" i="57" s="1"/>
  <c r="F40" i="57"/>
  <c r="L40" i="57" s="1"/>
  <c r="F41" i="57"/>
  <c r="L41" i="57" s="1"/>
  <c r="F42" i="57"/>
  <c r="L42" i="57" s="1"/>
  <c r="F43" i="57"/>
  <c r="L43" i="57" s="1"/>
  <c r="F44" i="57"/>
  <c r="L44" i="57" s="1"/>
  <c r="F45" i="57"/>
  <c r="L45" i="57" s="1"/>
  <c r="F46" i="57"/>
  <c r="L46" i="57" s="1"/>
  <c r="F47" i="57"/>
  <c r="L47" i="57" s="1"/>
  <c r="F48" i="57"/>
  <c r="L48" i="57" s="1"/>
  <c r="F49" i="57"/>
  <c r="L49" i="57" s="1"/>
  <c r="F50" i="57"/>
  <c r="L50" i="57" s="1"/>
  <c r="F51" i="57"/>
  <c r="L51" i="57" s="1"/>
  <c r="F52" i="57"/>
  <c r="L52" i="57" s="1"/>
  <c r="F53" i="57"/>
  <c r="L53" i="57" s="1"/>
  <c r="F54" i="57"/>
  <c r="L54" i="57" s="1"/>
  <c r="F55" i="57"/>
  <c r="L55" i="57" s="1"/>
  <c r="F56" i="57"/>
  <c r="L56" i="57" s="1"/>
  <c r="F57" i="57"/>
  <c r="L57" i="57" s="1"/>
  <c r="F58" i="57"/>
  <c r="L58" i="57" s="1"/>
  <c r="F59" i="57"/>
  <c r="L59" i="57" s="1"/>
  <c r="F60" i="57"/>
  <c r="L60" i="57" s="1"/>
  <c r="F61" i="57"/>
  <c r="L61" i="57" s="1"/>
  <c r="F62" i="57"/>
  <c r="L62" i="57" s="1"/>
  <c r="F63" i="57"/>
  <c r="L63" i="57" s="1"/>
  <c r="F65" i="57"/>
  <c r="L65" i="57" s="1"/>
  <c r="F2" i="57"/>
  <c r="L2" i="57" s="1"/>
  <c r="L66" i="57" l="1"/>
  <c r="F66" i="57"/>
  <c r="J2" i="57"/>
  <c r="E21" i="70" l="1"/>
  <c r="E20" i="70"/>
  <c r="E19" i="70"/>
  <c r="E18" i="70"/>
  <c r="E17" i="70"/>
  <c r="E16" i="70"/>
  <c r="E14" i="70"/>
  <c r="E13" i="70"/>
  <c r="E12" i="70"/>
  <c r="E11" i="70"/>
  <c r="E10" i="70"/>
  <c r="E9" i="70"/>
  <c r="E7" i="70"/>
  <c r="E6" i="70"/>
  <c r="E5" i="70"/>
  <c r="E4" i="70"/>
  <c r="E3" i="70"/>
  <c r="E2" i="70"/>
  <c r="S52" i="67"/>
  <c r="S51" i="67"/>
  <c r="S50" i="67"/>
  <c r="S49" i="67"/>
  <c r="S48" i="67"/>
  <c r="S47" i="67"/>
  <c r="S45" i="67"/>
  <c r="S44" i="67"/>
  <c r="S43" i="67"/>
  <c r="S42" i="67"/>
  <c r="S41" i="67"/>
  <c r="S40" i="67"/>
  <c r="S34" i="67"/>
  <c r="S35" i="67"/>
  <c r="S36" i="67"/>
  <c r="S37" i="67"/>
  <c r="S38" i="67"/>
  <c r="S33" i="67"/>
  <c r="F29" i="67"/>
  <c r="F30" i="67"/>
  <c r="F31" i="67"/>
  <c r="F32" i="67"/>
  <c r="F33" i="67"/>
  <c r="F34" i="67"/>
  <c r="F35" i="67"/>
  <c r="F36" i="67"/>
  <c r="F28" i="67"/>
  <c r="G37" i="67"/>
  <c r="B72" i="80" l="1"/>
  <c r="D4" i="79"/>
  <c r="E4" i="79" l="1"/>
  <c r="F4" i="79" l="1"/>
  <c r="G4" i="79" l="1"/>
  <c r="H4" i="79" l="1"/>
  <c r="G3" i="57" l="1"/>
  <c r="H3" i="57" s="1"/>
  <c r="I3" i="57" s="1"/>
  <c r="K3" i="57" l="1"/>
  <c r="J3" i="57"/>
  <c r="G4" i="57"/>
  <c r="G5" i="57" s="1"/>
  <c r="H5" i="57" l="1"/>
  <c r="I5" i="57" s="1"/>
  <c r="H4" i="57"/>
  <c r="I4" i="57" s="1"/>
  <c r="G6" i="57"/>
  <c r="H6" i="57" s="1"/>
  <c r="I6" i="57" l="1"/>
  <c r="K6" i="57" s="1"/>
  <c r="J6" i="57"/>
  <c r="K4" i="57"/>
  <c r="J4" i="57"/>
  <c r="K5" i="57"/>
  <c r="J5" i="57"/>
  <c r="G7" i="57"/>
  <c r="G8" i="57" l="1"/>
  <c r="G9" i="57" s="1"/>
  <c r="J7" i="57" l="1"/>
  <c r="K7" i="57"/>
  <c r="H8" i="57"/>
  <c r="I8" i="57" s="1"/>
  <c r="K8" i="57" l="1"/>
  <c r="J8" i="57"/>
  <c r="G10" i="57"/>
  <c r="H9" i="57"/>
  <c r="I9" i="57" s="1"/>
  <c r="G11" i="57" l="1"/>
  <c r="H10" i="57"/>
  <c r="I10" i="57" s="1"/>
  <c r="K9" i="57"/>
  <c r="J9" i="57"/>
  <c r="K10" i="57" l="1"/>
  <c r="J10" i="57"/>
  <c r="G12" i="57"/>
  <c r="G13" i="57" s="1"/>
  <c r="G14" i="57" s="1"/>
  <c r="H11" i="57"/>
  <c r="I11" i="57" s="1"/>
  <c r="J11" i="57" l="1"/>
  <c r="K11" i="57"/>
  <c r="H12" i="57"/>
  <c r="I12" i="57" s="1"/>
  <c r="K12" i="57" l="1"/>
  <c r="J12" i="57"/>
  <c r="H13" i="57"/>
  <c r="I13" i="57" s="1"/>
  <c r="K13" i="57" l="1"/>
  <c r="J13" i="57"/>
  <c r="G15" i="57"/>
  <c r="H14" i="57"/>
  <c r="I14" i="57" s="1"/>
  <c r="K14" i="57" l="1"/>
  <c r="J14" i="57"/>
  <c r="G16" i="57"/>
  <c r="G17" i="57" s="1"/>
  <c r="G18" i="57" s="1"/>
  <c r="G19" i="57" s="1"/>
  <c r="G20" i="57" s="1"/>
  <c r="G21" i="57" s="1"/>
  <c r="G22" i="57" s="1"/>
  <c r="G23" i="57" s="1"/>
  <c r="G24" i="57" s="1"/>
  <c r="G25" i="57" s="1"/>
  <c r="G26" i="57" s="1"/>
  <c r="G27" i="57" s="1"/>
  <c r="G28" i="57" s="1"/>
  <c r="G29" i="57" s="1"/>
  <c r="G30" i="57" s="1"/>
  <c r="G31" i="57" s="1"/>
  <c r="H15" i="57"/>
  <c r="I15" i="57" s="1"/>
  <c r="H16" i="57" l="1"/>
  <c r="I16" i="57" s="1"/>
  <c r="J15" i="57"/>
  <c r="K15" i="57"/>
  <c r="K16" i="57" l="1"/>
  <c r="J16" i="57"/>
  <c r="H17" i="57"/>
  <c r="I17" i="57" s="1"/>
  <c r="K17" i="57" l="1"/>
  <c r="J17" i="57"/>
  <c r="H18" i="57" l="1"/>
  <c r="I18" i="57" s="1"/>
  <c r="J18" i="57" l="1"/>
  <c r="K18" i="57"/>
  <c r="H19" i="57"/>
  <c r="I19" i="57" s="1"/>
  <c r="H20" i="57" l="1"/>
  <c r="I20" i="57" s="1"/>
  <c r="K19" i="57"/>
  <c r="J19" i="57"/>
  <c r="J20" i="57" l="1"/>
  <c r="H21" i="57"/>
  <c r="I21" i="57" s="1"/>
  <c r="J21" i="57" l="1"/>
  <c r="H22" i="57"/>
  <c r="I22" i="57" s="1"/>
  <c r="J22" i="57" l="1"/>
  <c r="H23" i="57"/>
  <c r="I23" i="57" s="1"/>
  <c r="J23" i="57" l="1"/>
  <c r="H24" i="57"/>
  <c r="I24" i="57" s="1"/>
  <c r="J24" i="57" l="1"/>
  <c r="H25" i="57"/>
  <c r="I25" i="57" s="1"/>
  <c r="J25" i="57" l="1"/>
  <c r="H26" i="57"/>
  <c r="I26" i="57" s="1"/>
  <c r="J26" i="57" l="1"/>
  <c r="H27" i="57"/>
  <c r="I27" i="57" s="1"/>
  <c r="J27" i="57" l="1"/>
  <c r="H28" i="57"/>
  <c r="I28" i="57" s="1"/>
  <c r="K28" i="57" l="1"/>
  <c r="J28" i="57"/>
  <c r="H29" i="57"/>
  <c r="I29" i="57" s="1"/>
  <c r="K29" i="57" l="1"/>
  <c r="J29" i="57"/>
  <c r="H30" i="57"/>
  <c r="I30" i="57" s="1"/>
  <c r="J30" i="57" l="1"/>
  <c r="K30" i="57"/>
  <c r="G32" i="57"/>
  <c r="H31" i="57"/>
  <c r="I31" i="57" s="1"/>
  <c r="K31" i="57" l="1"/>
  <c r="J31" i="57"/>
  <c r="G33" i="57"/>
  <c r="H32" i="57"/>
  <c r="I32" i="57" s="1"/>
  <c r="J32" i="57" l="1"/>
  <c r="G34" i="57"/>
  <c r="G35" i="57" s="1"/>
  <c r="H33" i="57"/>
  <c r="I33" i="57" s="1"/>
  <c r="J33" i="57" l="1"/>
  <c r="H34" i="57"/>
  <c r="I34" i="57" s="1"/>
  <c r="G36" i="57" l="1"/>
  <c r="G37" i="57" s="1"/>
  <c r="G38" i="57" s="1"/>
  <c r="G39" i="57" s="1"/>
  <c r="G40" i="57" s="1"/>
  <c r="G41" i="57" s="1"/>
  <c r="G42" i="57" s="1"/>
  <c r="G43" i="57" s="1"/>
  <c r="G44" i="57" s="1"/>
  <c r="G45" i="57" s="1"/>
  <c r="G46" i="57" s="1"/>
  <c r="G47" i="57" s="1"/>
  <c r="G48" i="57" s="1"/>
  <c r="H35" i="57"/>
  <c r="I35" i="57" s="1"/>
  <c r="J34" i="57"/>
  <c r="G49" i="57" l="1"/>
  <c r="G50" i="57" s="1"/>
  <c r="G51" i="57" s="1"/>
  <c r="G52" i="57" s="1"/>
  <c r="G53" i="57" s="1"/>
  <c r="G54" i="57" s="1"/>
  <c r="G55" i="57" s="1"/>
  <c r="G56" i="57" s="1"/>
  <c r="G57" i="57" s="1"/>
  <c r="G58" i="57" s="1"/>
  <c r="G59" i="57" s="1"/>
  <c r="G60" i="57" s="1"/>
  <c r="G61" i="57" s="1"/>
  <c r="G62" i="57" s="1"/>
  <c r="G63" i="57" s="1"/>
  <c r="J35" i="57"/>
  <c r="H36" i="57"/>
  <c r="I36" i="57" s="1"/>
  <c r="G65" i="57" l="1"/>
  <c r="G64" i="57"/>
  <c r="H64" i="57" s="1"/>
  <c r="I64" i="57" s="1"/>
  <c r="J36" i="57"/>
  <c r="H37" i="57"/>
  <c r="I37" i="57" s="1"/>
  <c r="J64" i="57" l="1"/>
  <c r="K64" i="57"/>
  <c r="H38" i="57"/>
  <c r="I38" i="57" s="1"/>
  <c r="J37" i="57"/>
  <c r="J38" i="57" l="1"/>
  <c r="H39" i="57"/>
  <c r="I39" i="57" s="1"/>
  <c r="J39" i="57" l="1"/>
  <c r="H40" i="57"/>
  <c r="I40" i="57" s="1"/>
  <c r="K40" i="57" l="1"/>
  <c r="J40" i="57"/>
  <c r="H41" i="57"/>
  <c r="I41" i="57" s="1"/>
  <c r="J41" i="57" l="1"/>
  <c r="H42" i="57"/>
  <c r="I42" i="57" s="1"/>
  <c r="J42" i="57" l="1"/>
  <c r="H43" i="57"/>
  <c r="I43" i="57" s="1"/>
  <c r="K43" i="57" l="1"/>
  <c r="J43" i="57"/>
  <c r="H44" i="57"/>
  <c r="I44" i="57" s="1"/>
  <c r="K44" i="57" l="1"/>
  <c r="J44" i="57"/>
  <c r="H45" i="57"/>
  <c r="I45" i="57" s="1"/>
  <c r="H46" i="57" l="1"/>
  <c r="I46" i="57" s="1"/>
  <c r="K45" i="57"/>
  <c r="J45" i="57"/>
  <c r="J46" i="57" l="1"/>
  <c r="K46" i="57"/>
  <c r="H47" i="57"/>
  <c r="I47" i="57" s="1"/>
  <c r="K47" i="57" l="1"/>
  <c r="J47" i="57"/>
  <c r="H48" i="57"/>
  <c r="I48" i="57" s="1"/>
  <c r="H49" i="57" l="1"/>
  <c r="I49" i="57" s="1"/>
  <c r="K48" i="57"/>
  <c r="J48" i="57"/>
  <c r="K49" i="57" l="1"/>
  <c r="J49" i="57"/>
  <c r="H50" i="57"/>
  <c r="I50" i="57" s="1"/>
  <c r="O2" i="57"/>
  <c r="H51" i="57" l="1"/>
  <c r="I51" i="57" s="1"/>
  <c r="J50" i="57"/>
  <c r="K50" i="57"/>
  <c r="K2" i="57"/>
  <c r="K51" i="57" l="1"/>
  <c r="J51" i="57"/>
  <c r="H52" i="57"/>
  <c r="I52" i="57" s="1"/>
  <c r="K20" i="57"/>
  <c r="H53" i="57" l="1"/>
  <c r="I53" i="57" s="1"/>
  <c r="J52" i="57"/>
  <c r="K21" i="57"/>
  <c r="K52" i="57" l="1"/>
  <c r="K53" i="57"/>
  <c r="J53" i="57"/>
  <c r="H54" i="57"/>
  <c r="I54" i="57" s="1"/>
  <c r="K22" i="57"/>
  <c r="J54" i="57" l="1"/>
  <c r="K54" i="57"/>
  <c r="H55" i="57"/>
  <c r="I55" i="57" s="1"/>
  <c r="K23" i="57"/>
  <c r="H56" i="57" l="1"/>
  <c r="I56" i="57" s="1"/>
  <c r="K55" i="57"/>
  <c r="J55" i="57"/>
  <c r="K24" i="57"/>
  <c r="K56" i="57" l="1"/>
  <c r="J56" i="57"/>
  <c r="H57" i="57"/>
  <c r="I57" i="57" s="1"/>
  <c r="K25" i="57"/>
  <c r="K57" i="57" l="1"/>
  <c r="J57" i="57"/>
  <c r="H58" i="57"/>
  <c r="I58" i="57" s="1"/>
  <c r="K26" i="57"/>
  <c r="J58" i="57" l="1"/>
  <c r="K58" i="57"/>
  <c r="K27" i="57"/>
  <c r="H59" i="57" l="1"/>
  <c r="I59" i="57" s="1"/>
  <c r="K32" i="57"/>
  <c r="K59" i="57" l="1"/>
  <c r="J59" i="57"/>
  <c r="H60" i="57"/>
  <c r="I60" i="57" s="1"/>
  <c r="K33" i="57"/>
  <c r="K60" i="57" l="1"/>
  <c r="J60" i="57"/>
  <c r="H61" i="57"/>
  <c r="I61" i="57" s="1"/>
  <c r="K34" i="57"/>
  <c r="J61" i="57" l="1"/>
  <c r="K61" i="57"/>
  <c r="H62" i="57"/>
  <c r="I62" i="57" s="1"/>
  <c r="K35" i="57"/>
  <c r="K62" i="57" l="1"/>
  <c r="J62" i="57"/>
  <c r="H65" i="57"/>
  <c r="I65" i="57" s="1"/>
  <c r="H63" i="57"/>
  <c r="I63" i="57" s="1"/>
  <c r="K36" i="57"/>
  <c r="I66" i="57" l="1"/>
  <c r="H66" i="57"/>
  <c r="J65" i="57"/>
  <c r="J66" i="57" s="1"/>
  <c r="K63" i="57"/>
  <c r="J63" i="57"/>
  <c r="K37" i="57"/>
  <c r="K65" i="57" l="1"/>
  <c r="K38" i="57"/>
  <c r="K39" i="57" l="1"/>
  <c r="K41" i="57"/>
  <c r="K42" i="57" l="1"/>
</calcChain>
</file>

<file path=xl/sharedStrings.xml><?xml version="1.0" encoding="utf-8"?>
<sst xmlns="http://schemas.openxmlformats.org/spreadsheetml/2006/main" count="379" uniqueCount="55">
  <si>
    <t>Flat No.</t>
  </si>
  <si>
    <t>Sr. No.</t>
  </si>
  <si>
    <t>Comp.</t>
  </si>
  <si>
    <t>Floor No.</t>
  </si>
  <si>
    <t xml:space="preserve">Built up Area in 
Sq. ft. 
</t>
  </si>
  <si>
    <t>Sr.</t>
  </si>
  <si>
    <t>Total Flats</t>
  </si>
  <si>
    <t>CA</t>
  </si>
  <si>
    <t>BUA</t>
  </si>
  <si>
    <t>Value</t>
  </si>
  <si>
    <t xml:space="preserve">RV </t>
  </si>
  <si>
    <t>Wing</t>
  </si>
  <si>
    <t>2 BHK</t>
  </si>
  <si>
    <t>TOTAL</t>
  </si>
  <si>
    <t>Sale/Rehab</t>
  </si>
  <si>
    <t>Rehab</t>
  </si>
  <si>
    <t>Sale</t>
  </si>
  <si>
    <t>Ref</t>
  </si>
  <si>
    <t xml:space="preserve">As per Approved Plan / RERA Carpet Area in 
Sq. ft.                      
</t>
  </si>
  <si>
    <t>Sale Flat</t>
  </si>
  <si>
    <t>Rehab Flat</t>
  </si>
  <si>
    <t>Total</t>
  </si>
  <si>
    <t>1 BHK</t>
  </si>
  <si>
    <t>Old Owners SPPL 2BHK</t>
  </si>
  <si>
    <t>Rehab1BHK</t>
  </si>
  <si>
    <t>Sale2BHK</t>
  </si>
  <si>
    <t>Sale1BHK</t>
  </si>
  <si>
    <t>Old Owners SPPL 1BHK</t>
  </si>
  <si>
    <t>5,6,8-13 &amp; 15th Flr</t>
  </si>
  <si>
    <t>7th Flr</t>
  </si>
  <si>
    <t>14th Flr</t>
  </si>
  <si>
    <t>1801 to 1806</t>
  </si>
  <si>
    <r>
      <t xml:space="preserve">Distress Sale Value in </t>
    </r>
    <r>
      <rPr>
        <b/>
        <sz val="7"/>
        <color theme="1"/>
        <rFont val="Rupee Foradian"/>
        <family val="2"/>
      </rPr>
      <t>`</t>
    </r>
  </si>
  <si>
    <t>Flat No</t>
  </si>
  <si>
    <t>CA Area in Sq.M.</t>
  </si>
  <si>
    <t>CAArea in Sq.Ft.</t>
  </si>
  <si>
    <t>BUA Sq. M.</t>
  </si>
  <si>
    <t>BUA Sq. Ft.</t>
  </si>
  <si>
    <t>Amount</t>
  </si>
  <si>
    <t>Stamp Duty</t>
  </si>
  <si>
    <t>Registration Fee</t>
  </si>
  <si>
    <t>Total Amount</t>
  </si>
  <si>
    <t>Final Rate</t>
  </si>
  <si>
    <t>Average</t>
  </si>
  <si>
    <t>Rate CA</t>
  </si>
  <si>
    <t>Rate BUA</t>
  </si>
  <si>
    <t>nearby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</si>
  <si>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</si>
  <si>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Realizable Value /                   Fair Market Value                        as on date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</si>
  <si>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Car parking,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</si>
  <si>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</si>
  <si>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</si>
  <si>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                                              1 BHK  -  43                                                  2 BHK - 20</t>
  </si>
  <si>
    <t xml:space="preserve">DV </t>
  </si>
  <si>
    <t xml:space="preserve">                                              1 BHK  -  01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</si>
</sst>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Open Sans"/>
      <family val="2"/>
    </font>
    <font>
      <b/>
      <sz val="11"/>
      <color rgb="FF333333"/>
      <name val="Open Sans"/>
      <family val="2"/>
    </font>
    <font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FF0000"/>
      <name val="Calibri"/>
      <family val="2"/>
      <scheme val="minor"/>
    </font>
    <font>
      <b/>
      <sz val="11"/>
      <color rgb="FFFFFFFF"/>
      <name val="Open Sans"/>
      <family val="2"/>
    </font>
    <font>
      <sz val="9"/>
      <color rgb="FFFF000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b/>
      <sz val="7"/>
      <color theme="1"/>
      <name val="Arial Narrow"/>
      <family val="2"/>
    </font>
    <font>
      <b/>
      <sz val="9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7"/>
      <color theme="1"/>
      <name val="Rupee Foradian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8"/>
      <color rgb="FF212529"/>
      <name val="Arial"/>
      <family val="2"/>
    </font>
    <font>
      <sz val="8"/>
      <color rgb="FF000000"/>
      <name val="Arial"/>
      <family val="2"/>
    </font>
    <font>
      <b/>
      <sz val="11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4" fillId="0" borderId="0" xfId="0" applyFont="1"/>
    <xf numFmtId="0" fontId="7" fillId="0" borderId="0" xfId="0" applyFont="1"/>
    <xf numFmtId="0" fontId="15" fillId="0" borderId="0" xfId="0" applyFont="1"/>
    <xf numFmtId="1" fontId="5" fillId="0" borderId="0" xfId="0" applyNumberFormat="1" applyFont="1"/>
    <xf numFmtId="0" fontId="13" fillId="0" borderId="0" xfId="0" applyFont="1"/>
    <xf numFmtId="43" fontId="6" fillId="0" borderId="0" xfId="1" applyFont="1"/>
    <xf numFmtId="43" fontId="6" fillId="0" borderId="0" xfId="0" applyNumberFormat="1" applyFont="1"/>
    <xf numFmtId="0" fontId="16" fillId="0" borderId="2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1" fillId="0" borderId="0" xfId="0" applyNumberFormat="1" applyFont="1"/>
    <xf numFmtId="43" fontId="0" fillId="0" borderId="0" xfId="1" applyFont="1"/>
    <xf numFmtId="0" fontId="22" fillId="3" borderId="8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vertical="top" wrapText="1"/>
    </xf>
    <xf numFmtId="0" fontId="23" fillId="4" borderId="8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vertical="top" wrapText="1"/>
    </xf>
    <xf numFmtId="1" fontId="0" fillId="0" borderId="0" xfId="0" applyNumberFormat="1" applyAlignment="1">
      <alignment horizontal="center" vertical="top"/>
    </xf>
    <xf numFmtId="0" fontId="18" fillId="0" borderId="0" xfId="0" applyFont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9" xfId="1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64" fontId="21" fillId="0" borderId="9" xfId="1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7" fillId="0" borderId="12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" fontId="24" fillId="0" borderId="14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164" fontId="24" fillId="0" borderId="16" xfId="0" applyNumberFormat="1" applyFont="1" applyBorder="1"/>
    <xf numFmtId="1" fontId="24" fillId="0" borderId="17" xfId="0" applyNumberFormat="1" applyFont="1" applyBorder="1" applyAlignment="1">
      <alignment horizontal="center"/>
    </xf>
    <xf numFmtId="0" fontId="25" fillId="2" borderId="0" xfId="0" applyFont="1" applyFill="1"/>
    <xf numFmtId="1" fontId="15" fillId="0" borderId="1" xfId="0" applyNumberFormat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/>
    <xf numFmtId="164" fontId="13" fillId="0" borderId="1" xfId="1" applyNumberFormat="1" applyFont="1" applyFill="1" applyBorder="1" applyAlignment="1">
      <alignment horizontal="center"/>
    </xf>
    <xf numFmtId="1" fontId="13" fillId="0" borderId="1" xfId="2" applyNumberFormat="1" applyFont="1" applyFill="1" applyBorder="1" applyAlignment="1">
      <alignment horizontal="center" vertical="top" wrapText="1"/>
    </xf>
    <xf numFmtId="1" fontId="20" fillId="0" borderId="7" xfId="0" applyNumberFormat="1" applyFont="1" applyFill="1" applyBorder="1"/>
    <xf numFmtId="164" fontId="12" fillId="0" borderId="7" xfId="1" applyNumberFormat="1" applyFont="1" applyFill="1" applyBorder="1"/>
    <xf numFmtId="164" fontId="17" fillId="0" borderId="7" xfId="0" applyNumberFormat="1" applyFont="1" applyFill="1" applyBorder="1"/>
    <xf numFmtId="164" fontId="12" fillId="0" borderId="7" xfId="1" applyNumberFormat="1" applyFont="1" applyFill="1" applyBorder="1" applyAlignment="1">
      <alignment horizontal="center"/>
    </xf>
    <xf numFmtId="0" fontId="20" fillId="0" borderId="0" xfId="0" applyFont="1"/>
    <xf numFmtId="0" fontId="7" fillId="0" borderId="0" xfId="0" applyFont="1" applyFill="1"/>
    <xf numFmtId="1" fontId="26" fillId="0" borderId="1" xfId="0" applyNumberFormat="1" applyFont="1" applyBorder="1" applyAlignment="1">
      <alignment horizontal="center" vertical="center"/>
    </xf>
    <xf numFmtId="1" fontId="26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533681</xdr:colOff>
      <xdr:row>25</xdr:row>
      <xdr:rowOff>105508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1DCE0-DEEB-572E-2441-0498C1519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66604" cy="524900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13</xdr:col>
      <xdr:colOff>598385</xdr:colOff>
      <xdr:row>55</xdr:row>
      <xdr:rowOff>59427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8023DA-85E8-4006-A729-7777AA57D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4692" y="5561135"/>
          <a:ext cx="3639058" cy="5811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584637</xdr:colOff>
      <xdr:row>0</xdr:row>
      <xdr:rowOff>0</xdr:rowOff>
    </xdr:from>
    <xdr:to>
      <xdr:col>11</xdr:col>
      <xdr:colOff>558212</xdr:colOff>
      <xdr:row>32</xdr:row>
      <xdr:rowOff>4095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4AFC9-3FFE-27A7-3836-50B266F50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9206" y="0"/>
          <a:ext cx="3639058" cy="58110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277540</xdr:colOff>
      <xdr:row>34</xdr:row>
      <xdr:rowOff>29483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B20A6-73C0-6FBB-B6DA-F89B8C06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21540" cy="6506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66675</xdr:rowOff>
    </xdr:from>
    <xdr:to>
      <xdr:col>9</xdr:col>
      <xdr:colOff>295275</xdr:colOff>
      <xdr:row>28</xdr:row>
      <xdr:rowOff>38100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79539D5-36CE-BA54-7EA2-1BAD8CEE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6675"/>
          <a:ext cx="5219700" cy="53054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zoomScale="175" zoomScaleNormal="175" workbookViewId="0">
      <selection activeCell="F2" sqref="F2"/>
    </sheetView>
  </sheetViews>
  <sheetFormatPr defaultRowHeight="16.5" x14ac:dyDescent="0.3"/>
  <cols>
    <col min="1" max="1" width="5" style="31" customWidth="1"/>
    <col min="2" max="2" width="4.85546875" style="31" customWidth="1"/>
    <col min="3" max="3" width="4.140625" style="31" customWidth="1"/>
    <col min="4" max="4" width="6.5703125" style="32" customWidth="1"/>
    <col min="5" max="5" width="6.28515625" style="32" customWidth="1"/>
    <col min="6" max="6" width="5.5703125" style="18" customWidth="1"/>
    <col min="7" max="7" width="6.7109375" style="83" customWidth="1"/>
    <col min="8" max="10" width="11.140625" style="83" customWidth="1"/>
    <col min="11" max="11" width="6.85546875" style="83" customWidth="1"/>
    <col min="12" max="12" width="10.5703125" style="83" customWidth="1"/>
    <col min="13" max="13" width="6.7109375" style="18" customWidth="1"/>
    <col min="14" max="14" width="15" style="19" customWidth="1"/>
    <col min="15" max="15" width="9.140625" style="19"/>
    <col min="16" max="16384" width="9.140625" style="18"/>
  </cols>
  <sheetData>
    <row r="1" spans="1:15" ht="60.75" customHeight="1" x14ac:dyDescent="0.3">
      <c r="A1" s="24" t="s">
        <v>1</v>
      </c>
      <c r="B1" s="27" t="s">
        <v>0</v>
      </c>
      <c r="C1" s="27" t="s">
        <v>3</v>
      </c>
      <c r="D1" s="27" t="s">
        <v>2</v>
      </c>
      <c r="E1" s="27" t="s">
        <v>18</v>
      </c>
      <c r="F1" s="27" t="s">
        <v>4</v>
      </c>
      <c r="G1" s="73" t="s">
        <v>47</v>
      </c>
      <c r="H1" s="73" t="s">
        <v>48</v>
      </c>
      <c r="I1" s="73" t="s">
        <v>49</v>
      </c>
      <c r="J1" s="72" t="s">
        <v>32</v>
      </c>
      <c r="K1" s="73" t="s">
        <v>50</v>
      </c>
      <c r="L1" s="73" t="s">
        <v>51</v>
      </c>
      <c r="M1" s="27" t="s">
        <v>14</v>
      </c>
    </row>
    <row r="2" spans="1:15" s="21" customFormat="1" ht="12.75" x14ac:dyDescent="0.2">
      <c r="A2" s="28">
        <v>1</v>
      </c>
      <c r="B2" s="28">
        <v>501</v>
      </c>
      <c r="C2" s="28">
        <v>5</v>
      </c>
      <c r="D2" s="28" t="s">
        <v>22</v>
      </c>
      <c r="E2" s="28">
        <v>416</v>
      </c>
      <c r="F2" s="29">
        <f>E2*1.1</f>
        <v>457.6</v>
      </c>
      <c r="G2" s="74">
        <v>46800</v>
      </c>
      <c r="H2" s="75">
        <f>E2*G2</f>
        <v>19468800</v>
      </c>
      <c r="I2" s="76">
        <f>ROUND(H2*1.15,0)</f>
        <v>22389120</v>
      </c>
      <c r="J2" s="76">
        <f>H2*0.8</f>
        <v>15575040</v>
      </c>
      <c r="K2" s="77">
        <f>MROUND((I2*0.03/12),500)</f>
        <v>56000</v>
      </c>
      <c r="L2" s="76">
        <f>F2*3500</f>
        <v>1601600</v>
      </c>
      <c r="M2" s="28" t="s">
        <v>16</v>
      </c>
      <c r="N2" s="20"/>
      <c r="O2" s="20">
        <f>H2/F2</f>
        <v>42545.454545454544</v>
      </c>
    </row>
    <row r="3" spans="1:15" s="21" customFormat="1" ht="12.75" x14ac:dyDescent="0.2">
      <c r="A3" s="28">
        <v>2</v>
      </c>
      <c r="B3" s="28">
        <v>502</v>
      </c>
      <c r="C3" s="28">
        <v>5</v>
      </c>
      <c r="D3" s="28" t="s">
        <v>12</v>
      </c>
      <c r="E3" s="28">
        <v>587</v>
      </c>
      <c r="F3" s="29">
        <f t="shared" ref="F3:F64" si="0">E3*1.1</f>
        <v>645.70000000000005</v>
      </c>
      <c r="G3" s="74">
        <f t="shared" ref="G3:G13" si="1">G2</f>
        <v>46800</v>
      </c>
      <c r="H3" s="75">
        <f t="shared" ref="H3:H64" si="2">E3*G3</f>
        <v>27471600</v>
      </c>
      <c r="I3" s="76">
        <f t="shared" ref="I3:I65" si="3">ROUND(H3*1.15,0)</f>
        <v>31592340</v>
      </c>
      <c r="J3" s="76">
        <f t="shared" ref="J3:J64" si="4">H3*0.8</f>
        <v>21977280</v>
      </c>
      <c r="K3" s="77">
        <f t="shared" ref="K3:K64" si="5">MROUND((I3*0.03/12),500)</f>
        <v>79000</v>
      </c>
      <c r="L3" s="76">
        <f t="shared" ref="L3:L65" si="6">F3*3500</f>
        <v>2259950</v>
      </c>
      <c r="M3" s="28" t="s">
        <v>16</v>
      </c>
      <c r="N3" s="20"/>
      <c r="O3" s="20"/>
    </row>
    <row r="4" spans="1:15" s="21" customFormat="1" ht="12.75" x14ac:dyDescent="0.2">
      <c r="A4" s="28">
        <v>3</v>
      </c>
      <c r="B4" s="28">
        <v>503</v>
      </c>
      <c r="C4" s="28">
        <v>5</v>
      </c>
      <c r="D4" s="28" t="s">
        <v>22</v>
      </c>
      <c r="E4" s="28">
        <v>522</v>
      </c>
      <c r="F4" s="29">
        <f t="shared" si="0"/>
        <v>574.20000000000005</v>
      </c>
      <c r="G4" s="74">
        <f t="shared" si="1"/>
        <v>46800</v>
      </c>
      <c r="H4" s="75">
        <f t="shared" si="2"/>
        <v>24429600</v>
      </c>
      <c r="I4" s="76">
        <f t="shared" si="3"/>
        <v>28094040</v>
      </c>
      <c r="J4" s="76">
        <f t="shared" si="4"/>
        <v>19543680</v>
      </c>
      <c r="K4" s="77">
        <f t="shared" si="5"/>
        <v>70000</v>
      </c>
      <c r="L4" s="76">
        <f t="shared" si="6"/>
        <v>2009700.0000000002</v>
      </c>
      <c r="M4" s="28" t="s">
        <v>16</v>
      </c>
      <c r="N4" s="20"/>
      <c r="O4" s="20"/>
    </row>
    <row r="5" spans="1:15" s="21" customFormat="1" ht="12.75" x14ac:dyDescent="0.2">
      <c r="A5" s="28">
        <v>4</v>
      </c>
      <c r="B5" s="28">
        <v>504</v>
      </c>
      <c r="C5" s="28">
        <v>5</v>
      </c>
      <c r="D5" s="28" t="s">
        <v>22</v>
      </c>
      <c r="E5" s="28">
        <v>522</v>
      </c>
      <c r="F5" s="29">
        <f t="shared" si="0"/>
        <v>574.20000000000005</v>
      </c>
      <c r="G5" s="74">
        <f t="shared" si="1"/>
        <v>46800</v>
      </c>
      <c r="H5" s="75">
        <f t="shared" si="2"/>
        <v>24429600</v>
      </c>
      <c r="I5" s="76">
        <f t="shared" si="3"/>
        <v>28094040</v>
      </c>
      <c r="J5" s="76">
        <f t="shared" si="4"/>
        <v>19543680</v>
      </c>
      <c r="K5" s="77">
        <f t="shared" si="5"/>
        <v>70000</v>
      </c>
      <c r="L5" s="76">
        <f t="shared" si="6"/>
        <v>2009700.0000000002</v>
      </c>
      <c r="M5" s="28" t="s">
        <v>16</v>
      </c>
      <c r="N5" s="20"/>
      <c r="O5" s="20"/>
    </row>
    <row r="6" spans="1:15" s="21" customFormat="1" ht="12.75" x14ac:dyDescent="0.2">
      <c r="A6" s="28">
        <v>5</v>
      </c>
      <c r="B6" s="28">
        <v>505</v>
      </c>
      <c r="C6" s="28">
        <v>5</v>
      </c>
      <c r="D6" s="28" t="s">
        <v>12</v>
      </c>
      <c r="E6" s="28">
        <v>585</v>
      </c>
      <c r="F6" s="29">
        <f t="shared" si="0"/>
        <v>643.5</v>
      </c>
      <c r="G6" s="74">
        <f t="shared" si="1"/>
        <v>46800</v>
      </c>
      <c r="H6" s="75">
        <f t="shared" ref="H6" si="7">E6*G6</f>
        <v>27378000</v>
      </c>
      <c r="I6" s="76">
        <f t="shared" si="3"/>
        <v>31484700</v>
      </c>
      <c r="J6" s="76">
        <f t="shared" ref="J6" si="8">H6*0.8</f>
        <v>21902400</v>
      </c>
      <c r="K6" s="77">
        <f t="shared" ref="K6" si="9">MROUND((I6*0.03/12),500)</f>
        <v>78500</v>
      </c>
      <c r="L6" s="76">
        <f t="shared" ref="L6" si="10">F6*3500</f>
        <v>2252250</v>
      </c>
      <c r="M6" s="28" t="s">
        <v>16</v>
      </c>
      <c r="N6" s="20"/>
      <c r="O6" s="20"/>
    </row>
    <row r="7" spans="1:15" s="21" customFormat="1" ht="12.75" x14ac:dyDescent="0.2">
      <c r="A7" s="28">
        <v>6</v>
      </c>
      <c r="B7" s="28">
        <v>506</v>
      </c>
      <c r="C7" s="28">
        <v>5</v>
      </c>
      <c r="D7" s="28" t="s">
        <v>22</v>
      </c>
      <c r="E7" s="28">
        <v>413</v>
      </c>
      <c r="F7" s="29">
        <f t="shared" si="0"/>
        <v>454.3</v>
      </c>
      <c r="G7" s="74">
        <f t="shared" si="1"/>
        <v>46800</v>
      </c>
      <c r="H7" s="75">
        <v>0</v>
      </c>
      <c r="I7" s="76">
        <v>0</v>
      </c>
      <c r="J7" s="76">
        <f t="shared" si="4"/>
        <v>0</v>
      </c>
      <c r="K7" s="77">
        <f t="shared" si="5"/>
        <v>0</v>
      </c>
      <c r="L7" s="76">
        <f t="shared" si="6"/>
        <v>1590050</v>
      </c>
      <c r="M7" s="28" t="s">
        <v>15</v>
      </c>
      <c r="N7" s="20"/>
      <c r="O7" s="20"/>
    </row>
    <row r="8" spans="1:15" s="21" customFormat="1" ht="12.75" x14ac:dyDescent="0.2">
      <c r="A8" s="28">
        <v>7</v>
      </c>
      <c r="B8" s="28">
        <v>601</v>
      </c>
      <c r="C8" s="28">
        <v>6</v>
      </c>
      <c r="D8" s="28" t="s">
        <v>22</v>
      </c>
      <c r="E8" s="28">
        <v>416</v>
      </c>
      <c r="F8" s="29">
        <f t="shared" si="0"/>
        <v>457.6</v>
      </c>
      <c r="G8" s="74">
        <f t="shared" si="1"/>
        <v>46800</v>
      </c>
      <c r="H8" s="75">
        <f t="shared" si="2"/>
        <v>19468800</v>
      </c>
      <c r="I8" s="76">
        <f t="shared" si="3"/>
        <v>22389120</v>
      </c>
      <c r="J8" s="76">
        <f t="shared" si="4"/>
        <v>15575040</v>
      </c>
      <c r="K8" s="77">
        <f t="shared" si="5"/>
        <v>56000</v>
      </c>
      <c r="L8" s="76">
        <f t="shared" si="6"/>
        <v>1601600</v>
      </c>
      <c r="M8" s="28" t="s">
        <v>16</v>
      </c>
      <c r="N8" s="20"/>
      <c r="O8" s="20"/>
    </row>
    <row r="9" spans="1:15" s="21" customFormat="1" ht="12.75" x14ac:dyDescent="0.2">
      <c r="A9" s="28">
        <v>8</v>
      </c>
      <c r="B9" s="28">
        <v>602</v>
      </c>
      <c r="C9" s="28">
        <v>6</v>
      </c>
      <c r="D9" s="28" t="s">
        <v>12</v>
      </c>
      <c r="E9" s="28">
        <v>587</v>
      </c>
      <c r="F9" s="29">
        <f t="shared" si="0"/>
        <v>645.70000000000005</v>
      </c>
      <c r="G9" s="74">
        <f t="shared" si="1"/>
        <v>46800</v>
      </c>
      <c r="H9" s="75">
        <f t="shared" si="2"/>
        <v>27471600</v>
      </c>
      <c r="I9" s="76">
        <f t="shared" si="3"/>
        <v>31592340</v>
      </c>
      <c r="J9" s="76">
        <f t="shared" si="4"/>
        <v>21977280</v>
      </c>
      <c r="K9" s="77">
        <f t="shared" si="5"/>
        <v>79000</v>
      </c>
      <c r="L9" s="76">
        <f t="shared" si="6"/>
        <v>2259950</v>
      </c>
      <c r="M9" s="28" t="s">
        <v>16</v>
      </c>
      <c r="N9" s="20"/>
      <c r="O9" s="20"/>
    </row>
    <row r="10" spans="1:15" s="21" customFormat="1" ht="12.75" x14ac:dyDescent="0.2">
      <c r="A10" s="28">
        <v>9</v>
      </c>
      <c r="B10" s="28">
        <v>603</v>
      </c>
      <c r="C10" s="28">
        <v>6</v>
      </c>
      <c r="D10" s="28" t="s">
        <v>22</v>
      </c>
      <c r="E10" s="28">
        <v>522</v>
      </c>
      <c r="F10" s="29">
        <f t="shared" si="0"/>
        <v>574.20000000000005</v>
      </c>
      <c r="G10" s="74">
        <f t="shared" si="1"/>
        <v>46800</v>
      </c>
      <c r="H10" s="75">
        <f t="shared" si="2"/>
        <v>24429600</v>
      </c>
      <c r="I10" s="76">
        <f t="shared" si="3"/>
        <v>28094040</v>
      </c>
      <c r="J10" s="76">
        <f t="shared" si="4"/>
        <v>19543680</v>
      </c>
      <c r="K10" s="77">
        <f t="shared" si="5"/>
        <v>70000</v>
      </c>
      <c r="L10" s="76">
        <f t="shared" si="6"/>
        <v>2009700.0000000002</v>
      </c>
      <c r="M10" s="28" t="s">
        <v>16</v>
      </c>
      <c r="N10" s="20"/>
      <c r="O10" s="20"/>
    </row>
    <row r="11" spans="1:15" s="21" customFormat="1" ht="12.75" x14ac:dyDescent="0.2">
      <c r="A11" s="28">
        <v>10</v>
      </c>
      <c r="B11" s="28">
        <v>604</v>
      </c>
      <c r="C11" s="28">
        <v>6</v>
      </c>
      <c r="D11" s="28" t="s">
        <v>22</v>
      </c>
      <c r="E11" s="28">
        <v>522</v>
      </c>
      <c r="F11" s="29">
        <f t="shared" si="0"/>
        <v>574.20000000000005</v>
      </c>
      <c r="G11" s="74">
        <f t="shared" si="1"/>
        <v>46800</v>
      </c>
      <c r="H11" s="75">
        <f t="shared" si="2"/>
        <v>24429600</v>
      </c>
      <c r="I11" s="76">
        <f t="shared" si="3"/>
        <v>28094040</v>
      </c>
      <c r="J11" s="76">
        <f t="shared" si="4"/>
        <v>19543680</v>
      </c>
      <c r="K11" s="77">
        <f t="shared" si="5"/>
        <v>70000</v>
      </c>
      <c r="L11" s="76">
        <f t="shared" si="6"/>
        <v>2009700.0000000002</v>
      </c>
      <c r="M11" s="28" t="s">
        <v>16</v>
      </c>
      <c r="N11" s="20"/>
      <c r="O11" s="20"/>
    </row>
    <row r="12" spans="1:15" s="21" customFormat="1" ht="12.75" x14ac:dyDescent="0.2">
      <c r="A12" s="28">
        <v>11</v>
      </c>
      <c r="B12" s="28">
        <v>605</v>
      </c>
      <c r="C12" s="28">
        <v>6</v>
      </c>
      <c r="D12" s="28" t="s">
        <v>12</v>
      </c>
      <c r="E12" s="28">
        <v>585</v>
      </c>
      <c r="F12" s="29">
        <f t="shared" si="0"/>
        <v>643.5</v>
      </c>
      <c r="G12" s="74">
        <f t="shared" si="1"/>
        <v>46800</v>
      </c>
      <c r="H12" s="75">
        <f t="shared" si="2"/>
        <v>27378000</v>
      </c>
      <c r="I12" s="76">
        <f t="shared" si="3"/>
        <v>31484700</v>
      </c>
      <c r="J12" s="76">
        <f t="shared" si="4"/>
        <v>21902400</v>
      </c>
      <c r="K12" s="77">
        <f t="shared" si="5"/>
        <v>78500</v>
      </c>
      <c r="L12" s="76">
        <f t="shared" si="6"/>
        <v>2252250</v>
      </c>
      <c r="M12" s="28" t="s">
        <v>16</v>
      </c>
      <c r="N12" s="20"/>
      <c r="O12" s="20">
        <v>18600000</v>
      </c>
    </row>
    <row r="13" spans="1:15" s="21" customFormat="1" ht="12.75" x14ac:dyDescent="0.2">
      <c r="A13" s="28">
        <v>12</v>
      </c>
      <c r="B13" s="28">
        <v>606</v>
      </c>
      <c r="C13" s="28">
        <v>6</v>
      </c>
      <c r="D13" s="28" t="s">
        <v>22</v>
      </c>
      <c r="E13" s="28">
        <v>413</v>
      </c>
      <c r="F13" s="29">
        <f t="shared" si="0"/>
        <v>454.3</v>
      </c>
      <c r="G13" s="74">
        <f t="shared" si="1"/>
        <v>46800</v>
      </c>
      <c r="H13" s="75">
        <f t="shared" si="2"/>
        <v>19328400</v>
      </c>
      <c r="I13" s="76">
        <f t="shared" si="3"/>
        <v>22227660</v>
      </c>
      <c r="J13" s="76">
        <f t="shared" si="4"/>
        <v>15462720</v>
      </c>
      <c r="K13" s="77">
        <f t="shared" si="5"/>
        <v>55500</v>
      </c>
      <c r="L13" s="76">
        <f t="shared" si="6"/>
        <v>1590050</v>
      </c>
      <c r="M13" s="28" t="s">
        <v>16</v>
      </c>
      <c r="N13" s="20"/>
      <c r="O13" s="20">
        <f>O12*1.2</f>
        <v>22320000</v>
      </c>
    </row>
    <row r="14" spans="1:15" s="21" customFormat="1" ht="12.75" x14ac:dyDescent="0.2">
      <c r="A14" s="28">
        <v>13</v>
      </c>
      <c r="B14" s="28">
        <v>701</v>
      </c>
      <c r="C14" s="28">
        <v>7</v>
      </c>
      <c r="D14" s="28" t="s">
        <v>22</v>
      </c>
      <c r="E14" s="28">
        <v>416</v>
      </c>
      <c r="F14" s="29">
        <f t="shared" si="0"/>
        <v>457.6</v>
      </c>
      <c r="G14" s="74">
        <f>G13+320</f>
        <v>47120</v>
      </c>
      <c r="H14" s="75">
        <f t="shared" si="2"/>
        <v>19601920</v>
      </c>
      <c r="I14" s="76">
        <f t="shared" si="3"/>
        <v>22542208</v>
      </c>
      <c r="J14" s="76">
        <f t="shared" si="4"/>
        <v>15681536</v>
      </c>
      <c r="K14" s="77">
        <f t="shared" si="5"/>
        <v>56500</v>
      </c>
      <c r="L14" s="76">
        <f t="shared" si="6"/>
        <v>1601600</v>
      </c>
      <c r="M14" s="28" t="s">
        <v>16</v>
      </c>
      <c r="N14" s="20"/>
      <c r="O14" s="20"/>
    </row>
    <row r="15" spans="1:15" s="21" customFormat="1" ht="12.75" x14ac:dyDescent="0.2">
      <c r="A15" s="28">
        <v>14</v>
      </c>
      <c r="B15" s="28">
        <v>702</v>
      </c>
      <c r="C15" s="28">
        <v>7</v>
      </c>
      <c r="D15" s="28" t="s">
        <v>12</v>
      </c>
      <c r="E15" s="28">
        <v>587</v>
      </c>
      <c r="F15" s="29">
        <f t="shared" si="0"/>
        <v>645.70000000000005</v>
      </c>
      <c r="G15" s="74">
        <f t="shared" ref="G15:G34" si="11">G14</f>
        <v>47120</v>
      </c>
      <c r="H15" s="75">
        <f t="shared" si="2"/>
        <v>27659440</v>
      </c>
      <c r="I15" s="76">
        <f t="shared" si="3"/>
        <v>31808356</v>
      </c>
      <c r="J15" s="76">
        <f t="shared" si="4"/>
        <v>22127552</v>
      </c>
      <c r="K15" s="77">
        <f t="shared" si="5"/>
        <v>79500</v>
      </c>
      <c r="L15" s="76">
        <f t="shared" si="6"/>
        <v>2259950</v>
      </c>
      <c r="M15" s="28" t="s">
        <v>16</v>
      </c>
      <c r="N15" s="20"/>
      <c r="O15" s="20"/>
    </row>
    <row r="16" spans="1:15" s="21" customFormat="1" ht="12.75" x14ac:dyDescent="0.2">
      <c r="A16" s="28">
        <v>15</v>
      </c>
      <c r="B16" s="28">
        <v>703</v>
      </c>
      <c r="C16" s="28">
        <v>7</v>
      </c>
      <c r="D16" s="28" t="s">
        <v>22</v>
      </c>
      <c r="E16" s="28">
        <v>522</v>
      </c>
      <c r="F16" s="29">
        <f t="shared" si="0"/>
        <v>574.20000000000005</v>
      </c>
      <c r="G16" s="74">
        <f t="shared" si="11"/>
        <v>47120</v>
      </c>
      <c r="H16" s="75">
        <f t="shared" si="2"/>
        <v>24596640</v>
      </c>
      <c r="I16" s="76">
        <f t="shared" si="3"/>
        <v>28286136</v>
      </c>
      <c r="J16" s="76">
        <f t="shared" si="4"/>
        <v>19677312</v>
      </c>
      <c r="K16" s="77">
        <f t="shared" si="5"/>
        <v>70500</v>
      </c>
      <c r="L16" s="76">
        <f t="shared" si="6"/>
        <v>2009700.0000000002</v>
      </c>
      <c r="M16" s="28" t="s">
        <v>16</v>
      </c>
      <c r="N16" s="20"/>
      <c r="O16" s="20"/>
    </row>
    <row r="17" spans="1:15" s="21" customFormat="1" ht="12.75" x14ac:dyDescent="0.2">
      <c r="A17" s="28">
        <v>16</v>
      </c>
      <c r="B17" s="28">
        <v>704</v>
      </c>
      <c r="C17" s="28">
        <v>7</v>
      </c>
      <c r="D17" s="28" t="s">
        <v>22</v>
      </c>
      <c r="E17" s="28">
        <v>522</v>
      </c>
      <c r="F17" s="29">
        <f t="shared" si="0"/>
        <v>574.20000000000005</v>
      </c>
      <c r="G17" s="74">
        <f t="shared" si="11"/>
        <v>47120</v>
      </c>
      <c r="H17" s="75">
        <f t="shared" si="2"/>
        <v>24596640</v>
      </c>
      <c r="I17" s="76">
        <f t="shared" si="3"/>
        <v>28286136</v>
      </c>
      <c r="J17" s="76">
        <f t="shared" si="4"/>
        <v>19677312</v>
      </c>
      <c r="K17" s="77">
        <f t="shared" si="5"/>
        <v>70500</v>
      </c>
      <c r="L17" s="76">
        <f t="shared" si="6"/>
        <v>2009700.0000000002</v>
      </c>
      <c r="M17" s="28" t="s">
        <v>16</v>
      </c>
      <c r="N17" s="20"/>
      <c r="O17" s="20"/>
    </row>
    <row r="18" spans="1:15" s="21" customFormat="1" ht="12.75" x14ac:dyDescent="0.2">
      <c r="A18" s="28">
        <v>17</v>
      </c>
      <c r="B18" s="28">
        <v>706</v>
      </c>
      <c r="C18" s="28">
        <v>7</v>
      </c>
      <c r="D18" s="28" t="s">
        <v>22</v>
      </c>
      <c r="E18" s="28">
        <v>413</v>
      </c>
      <c r="F18" s="29">
        <f t="shared" si="0"/>
        <v>454.3</v>
      </c>
      <c r="G18" s="74">
        <f t="shared" si="11"/>
        <v>47120</v>
      </c>
      <c r="H18" s="75">
        <f t="shared" si="2"/>
        <v>19460560</v>
      </c>
      <c r="I18" s="76">
        <f t="shared" si="3"/>
        <v>22379644</v>
      </c>
      <c r="J18" s="76">
        <f t="shared" si="4"/>
        <v>15568448</v>
      </c>
      <c r="K18" s="77">
        <f t="shared" si="5"/>
        <v>56000</v>
      </c>
      <c r="L18" s="76">
        <f t="shared" si="6"/>
        <v>1590050</v>
      </c>
      <c r="M18" s="28" t="s">
        <v>16</v>
      </c>
      <c r="N18" s="20"/>
      <c r="O18" s="20"/>
    </row>
    <row r="19" spans="1:15" s="21" customFormat="1" ht="12.75" x14ac:dyDescent="0.2">
      <c r="A19" s="28">
        <v>18</v>
      </c>
      <c r="B19" s="28">
        <v>801</v>
      </c>
      <c r="C19" s="28">
        <v>8</v>
      </c>
      <c r="D19" s="28" t="s">
        <v>22</v>
      </c>
      <c r="E19" s="28">
        <v>416</v>
      </c>
      <c r="F19" s="29">
        <f t="shared" si="0"/>
        <v>457.6</v>
      </c>
      <c r="G19" s="74">
        <f t="shared" si="11"/>
        <v>47120</v>
      </c>
      <c r="H19" s="75">
        <f t="shared" si="2"/>
        <v>19601920</v>
      </c>
      <c r="I19" s="76">
        <f t="shared" si="3"/>
        <v>22542208</v>
      </c>
      <c r="J19" s="76">
        <f t="shared" si="4"/>
        <v>15681536</v>
      </c>
      <c r="K19" s="77">
        <f t="shared" si="5"/>
        <v>56500</v>
      </c>
      <c r="L19" s="76">
        <f t="shared" si="6"/>
        <v>1601600</v>
      </c>
      <c r="M19" s="28" t="s">
        <v>16</v>
      </c>
      <c r="N19" s="20"/>
      <c r="O19" s="20"/>
    </row>
    <row r="20" spans="1:15" s="21" customFormat="1" ht="12.75" x14ac:dyDescent="0.2">
      <c r="A20" s="28">
        <v>19</v>
      </c>
      <c r="B20" s="28">
        <v>802</v>
      </c>
      <c r="C20" s="28">
        <v>8</v>
      </c>
      <c r="D20" s="28" t="s">
        <v>12</v>
      </c>
      <c r="E20" s="28">
        <v>587</v>
      </c>
      <c r="F20" s="29">
        <f t="shared" si="0"/>
        <v>645.70000000000005</v>
      </c>
      <c r="G20" s="74">
        <f t="shared" si="11"/>
        <v>47120</v>
      </c>
      <c r="H20" s="75">
        <f t="shared" si="2"/>
        <v>27659440</v>
      </c>
      <c r="I20" s="76">
        <f t="shared" si="3"/>
        <v>31808356</v>
      </c>
      <c r="J20" s="76">
        <f t="shared" si="4"/>
        <v>22127552</v>
      </c>
      <c r="K20" s="77">
        <f t="shared" si="5"/>
        <v>79500</v>
      </c>
      <c r="L20" s="76">
        <f t="shared" si="6"/>
        <v>2259950</v>
      </c>
      <c r="M20" s="28" t="s">
        <v>16</v>
      </c>
      <c r="N20" s="20"/>
      <c r="O20" s="20"/>
    </row>
    <row r="21" spans="1:15" s="21" customFormat="1" ht="12.75" x14ac:dyDescent="0.2">
      <c r="A21" s="28">
        <v>20</v>
      </c>
      <c r="B21" s="28">
        <v>803</v>
      </c>
      <c r="C21" s="28">
        <v>8</v>
      </c>
      <c r="D21" s="28" t="s">
        <v>22</v>
      </c>
      <c r="E21" s="28">
        <v>522</v>
      </c>
      <c r="F21" s="29">
        <f t="shared" si="0"/>
        <v>574.20000000000005</v>
      </c>
      <c r="G21" s="74">
        <f t="shared" si="11"/>
        <v>47120</v>
      </c>
      <c r="H21" s="75">
        <f t="shared" si="2"/>
        <v>24596640</v>
      </c>
      <c r="I21" s="76">
        <f t="shared" si="3"/>
        <v>28286136</v>
      </c>
      <c r="J21" s="76">
        <f t="shared" si="4"/>
        <v>19677312</v>
      </c>
      <c r="K21" s="77">
        <f t="shared" si="5"/>
        <v>70500</v>
      </c>
      <c r="L21" s="76">
        <f t="shared" si="6"/>
        <v>2009700.0000000002</v>
      </c>
      <c r="M21" s="28" t="s">
        <v>16</v>
      </c>
      <c r="N21" s="20"/>
      <c r="O21" s="20"/>
    </row>
    <row r="22" spans="1:15" s="21" customFormat="1" ht="12.75" x14ac:dyDescent="0.2">
      <c r="A22" s="28">
        <v>21</v>
      </c>
      <c r="B22" s="28">
        <v>804</v>
      </c>
      <c r="C22" s="28">
        <v>8</v>
      </c>
      <c r="D22" s="28" t="s">
        <v>22</v>
      </c>
      <c r="E22" s="28">
        <v>522</v>
      </c>
      <c r="F22" s="29">
        <f t="shared" si="0"/>
        <v>574.20000000000005</v>
      </c>
      <c r="G22" s="74">
        <f t="shared" si="11"/>
        <v>47120</v>
      </c>
      <c r="H22" s="75">
        <f t="shared" si="2"/>
        <v>24596640</v>
      </c>
      <c r="I22" s="76">
        <f t="shared" si="3"/>
        <v>28286136</v>
      </c>
      <c r="J22" s="76">
        <f t="shared" si="4"/>
        <v>19677312</v>
      </c>
      <c r="K22" s="77">
        <f t="shared" si="5"/>
        <v>70500</v>
      </c>
      <c r="L22" s="76">
        <f t="shared" si="6"/>
        <v>2009700.0000000002</v>
      </c>
      <c r="M22" s="28" t="s">
        <v>16</v>
      </c>
      <c r="N22" s="20"/>
      <c r="O22" s="20"/>
    </row>
    <row r="23" spans="1:15" s="21" customFormat="1" ht="12.75" x14ac:dyDescent="0.2">
      <c r="A23" s="28">
        <v>22</v>
      </c>
      <c r="B23" s="28">
        <v>805</v>
      </c>
      <c r="C23" s="28">
        <v>8</v>
      </c>
      <c r="D23" s="28" t="s">
        <v>12</v>
      </c>
      <c r="E23" s="28">
        <v>585</v>
      </c>
      <c r="F23" s="29">
        <f t="shared" si="0"/>
        <v>643.5</v>
      </c>
      <c r="G23" s="74">
        <f t="shared" si="11"/>
        <v>47120</v>
      </c>
      <c r="H23" s="75">
        <f t="shared" si="2"/>
        <v>27565200</v>
      </c>
      <c r="I23" s="76">
        <f t="shared" si="3"/>
        <v>31699980</v>
      </c>
      <c r="J23" s="76">
        <f t="shared" si="4"/>
        <v>22052160</v>
      </c>
      <c r="K23" s="77">
        <f t="shared" si="5"/>
        <v>79000</v>
      </c>
      <c r="L23" s="76">
        <f t="shared" si="6"/>
        <v>2252250</v>
      </c>
      <c r="M23" s="28" t="s">
        <v>16</v>
      </c>
      <c r="N23" s="20"/>
      <c r="O23" s="20"/>
    </row>
    <row r="24" spans="1:15" s="21" customFormat="1" ht="12.75" x14ac:dyDescent="0.2">
      <c r="A24" s="28">
        <v>23</v>
      </c>
      <c r="B24" s="28">
        <v>806</v>
      </c>
      <c r="C24" s="28">
        <v>8</v>
      </c>
      <c r="D24" s="28" t="s">
        <v>22</v>
      </c>
      <c r="E24" s="28">
        <v>413</v>
      </c>
      <c r="F24" s="29">
        <f t="shared" si="0"/>
        <v>454.3</v>
      </c>
      <c r="G24" s="74">
        <f t="shared" si="11"/>
        <v>47120</v>
      </c>
      <c r="H24" s="75">
        <f t="shared" si="2"/>
        <v>19460560</v>
      </c>
      <c r="I24" s="76">
        <f t="shared" si="3"/>
        <v>22379644</v>
      </c>
      <c r="J24" s="76">
        <f t="shared" si="4"/>
        <v>15568448</v>
      </c>
      <c r="K24" s="77">
        <f t="shared" si="5"/>
        <v>56000</v>
      </c>
      <c r="L24" s="76">
        <f t="shared" si="6"/>
        <v>1590050</v>
      </c>
      <c r="M24" s="28" t="s">
        <v>16</v>
      </c>
      <c r="N24" s="20"/>
      <c r="O24" s="20"/>
    </row>
    <row r="25" spans="1:15" s="21" customFormat="1" ht="12.75" x14ac:dyDescent="0.2">
      <c r="A25" s="28">
        <v>24</v>
      </c>
      <c r="B25" s="28">
        <v>901</v>
      </c>
      <c r="C25" s="28">
        <v>9</v>
      </c>
      <c r="D25" s="28" t="s">
        <v>22</v>
      </c>
      <c r="E25" s="28">
        <v>416</v>
      </c>
      <c r="F25" s="29">
        <f t="shared" si="0"/>
        <v>457.6</v>
      </c>
      <c r="G25" s="74">
        <f t="shared" si="11"/>
        <v>47120</v>
      </c>
      <c r="H25" s="75">
        <f t="shared" si="2"/>
        <v>19601920</v>
      </c>
      <c r="I25" s="76">
        <f t="shared" si="3"/>
        <v>22542208</v>
      </c>
      <c r="J25" s="76">
        <f t="shared" si="4"/>
        <v>15681536</v>
      </c>
      <c r="K25" s="77">
        <f t="shared" si="5"/>
        <v>56500</v>
      </c>
      <c r="L25" s="76">
        <f t="shared" si="6"/>
        <v>1601600</v>
      </c>
      <c r="M25" s="28" t="s">
        <v>16</v>
      </c>
      <c r="N25" s="20"/>
      <c r="O25" s="20"/>
    </row>
    <row r="26" spans="1:15" s="21" customFormat="1" ht="12.75" x14ac:dyDescent="0.2">
      <c r="A26" s="28">
        <v>25</v>
      </c>
      <c r="B26" s="28">
        <v>902</v>
      </c>
      <c r="C26" s="28">
        <v>9</v>
      </c>
      <c r="D26" s="28" t="s">
        <v>12</v>
      </c>
      <c r="E26" s="28">
        <v>587</v>
      </c>
      <c r="F26" s="29">
        <f t="shared" si="0"/>
        <v>645.70000000000005</v>
      </c>
      <c r="G26" s="74">
        <f t="shared" si="11"/>
        <v>47120</v>
      </c>
      <c r="H26" s="75">
        <f t="shared" si="2"/>
        <v>27659440</v>
      </c>
      <c r="I26" s="76">
        <f t="shared" si="3"/>
        <v>31808356</v>
      </c>
      <c r="J26" s="76">
        <f t="shared" si="4"/>
        <v>22127552</v>
      </c>
      <c r="K26" s="77">
        <f t="shared" si="5"/>
        <v>79500</v>
      </c>
      <c r="L26" s="76">
        <f t="shared" si="6"/>
        <v>2259950</v>
      </c>
      <c r="M26" s="28" t="s">
        <v>16</v>
      </c>
      <c r="N26" s="20"/>
      <c r="O26" s="20"/>
    </row>
    <row r="27" spans="1:15" s="21" customFormat="1" ht="12.75" x14ac:dyDescent="0.2">
      <c r="A27" s="28">
        <v>26</v>
      </c>
      <c r="B27" s="28">
        <v>903</v>
      </c>
      <c r="C27" s="28">
        <v>9</v>
      </c>
      <c r="D27" s="28" t="s">
        <v>22</v>
      </c>
      <c r="E27" s="28">
        <v>522</v>
      </c>
      <c r="F27" s="29">
        <f t="shared" si="0"/>
        <v>574.20000000000005</v>
      </c>
      <c r="G27" s="74">
        <f t="shared" si="11"/>
        <v>47120</v>
      </c>
      <c r="H27" s="75">
        <f t="shared" si="2"/>
        <v>24596640</v>
      </c>
      <c r="I27" s="76">
        <f t="shared" si="3"/>
        <v>28286136</v>
      </c>
      <c r="J27" s="76">
        <f t="shared" si="4"/>
        <v>19677312</v>
      </c>
      <c r="K27" s="77">
        <f t="shared" si="5"/>
        <v>70500</v>
      </c>
      <c r="L27" s="76">
        <f t="shared" si="6"/>
        <v>2009700.0000000002</v>
      </c>
      <c r="M27" s="28" t="s">
        <v>16</v>
      </c>
      <c r="N27" s="20"/>
      <c r="O27" s="20"/>
    </row>
    <row r="28" spans="1:15" s="21" customFormat="1" ht="12.75" x14ac:dyDescent="0.2">
      <c r="A28" s="28">
        <v>27</v>
      </c>
      <c r="B28" s="28">
        <v>904</v>
      </c>
      <c r="C28" s="28">
        <v>9</v>
      </c>
      <c r="D28" s="28" t="s">
        <v>22</v>
      </c>
      <c r="E28" s="28">
        <v>522</v>
      </c>
      <c r="F28" s="29">
        <f t="shared" si="0"/>
        <v>574.20000000000005</v>
      </c>
      <c r="G28" s="74">
        <f t="shared" si="11"/>
        <v>47120</v>
      </c>
      <c r="H28" s="75">
        <f t="shared" si="2"/>
        <v>24596640</v>
      </c>
      <c r="I28" s="76">
        <f t="shared" si="3"/>
        <v>28286136</v>
      </c>
      <c r="J28" s="76">
        <f t="shared" si="4"/>
        <v>19677312</v>
      </c>
      <c r="K28" s="77">
        <f t="shared" si="5"/>
        <v>70500</v>
      </c>
      <c r="L28" s="76">
        <f t="shared" si="6"/>
        <v>2009700.0000000002</v>
      </c>
      <c r="M28" s="28" t="s">
        <v>16</v>
      </c>
      <c r="N28" s="20"/>
      <c r="O28" s="20"/>
    </row>
    <row r="29" spans="1:15" s="21" customFormat="1" ht="12.75" x14ac:dyDescent="0.2">
      <c r="A29" s="28">
        <v>28</v>
      </c>
      <c r="B29" s="28">
        <v>905</v>
      </c>
      <c r="C29" s="28">
        <v>9</v>
      </c>
      <c r="D29" s="28" t="s">
        <v>12</v>
      </c>
      <c r="E29" s="28">
        <v>585</v>
      </c>
      <c r="F29" s="29">
        <f t="shared" si="0"/>
        <v>643.5</v>
      </c>
      <c r="G29" s="74">
        <f t="shared" si="11"/>
        <v>47120</v>
      </c>
      <c r="H29" s="75">
        <f t="shared" si="2"/>
        <v>27565200</v>
      </c>
      <c r="I29" s="76">
        <f t="shared" si="3"/>
        <v>31699980</v>
      </c>
      <c r="J29" s="76">
        <f t="shared" si="4"/>
        <v>22052160</v>
      </c>
      <c r="K29" s="77">
        <f t="shared" si="5"/>
        <v>79000</v>
      </c>
      <c r="L29" s="76">
        <f t="shared" si="6"/>
        <v>2252250</v>
      </c>
      <c r="M29" s="28" t="s">
        <v>16</v>
      </c>
      <c r="N29" s="20"/>
      <c r="O29" s="20"/>
    </row>
    <row r="30" spans="1:15" s="21" customFormat="1" ht="12.75" x14ac:dyDescent="0.2">
      <c r="A30" s="28">
        <v>29</v>
      </c>
      <c r="B30" s="28">
        <v>906</v>
      </c>
      <c r="C30" s="28">
        <v>9</v>
      </c>
      <c r="D30" s="28" t="s">
        <v>22</v>
      </c>
      <c r="E30" s="28">
        <v>413</v>
      </c>
      <c r="F30" s="29">
        <f t="shared" si="0"/>
        <v>454.3</v>
      </c>
      <c r="G30" s="74">
        <f t="shared" si="11"/>
        <v>47120</v>
      </c>
      <c r="H30" s="75">
        <f t="shared" si="2"/>
        <v>19460560</v>
      </c>
      <c r="I30" s="76">
        <f t="shared" si="3"/>
        <v>22379644</v>
      </c>
      <c r="J30" s="76">
        <f t="shared" si="4"/>
        <v>15568448</v>
      </c>
      <c r="K30" s="77">
        <f t="shared" si="5"/>
        <v>56000</v>
      </c>
      <c r="L30" s="76">
        <f t="shared" si="6"/>
        <v>1590050</v>
      </c>
      <c r="M30" s="28" t="s">
        <v>16</v>
      </c>
      <c r="N30" s="20"/>
      <c r="O30" s="20"/>
    </row>
    <row r="31" spans="1:15" s="21" customFormat="1" ht="12.75" x14ac:dyDescent="0.2">
      <c r="A31" s="28">
        <v>30</v>
      </c>
      <c r="B31" s="28">
        <v>1001</v>
      </c>
      <c r="C31" s="28">
        <v>10</v>
      </c>
      <c r="D31" s="28" t="s">
        <v>22</v>
      </c>
      <c r="E31" s="28">
        <v>416</v>
      </c>
      <c r="F31" s="29">
        <f t="shared" si="0"/>
        <v>457.6</v>
      </c>
      <c r="G31" s="74">
        <f>G30+320</f>
        <v>47440</v>
      </c>
      <c r="H31" s="75">
        <f t="shared" si="2"/>
        <v>19735040</v>
      </c>
      <c r="I31" s="76">
        <f t="shared" si="3"/>
        <v>22695296</v>
      </c>
      <c r="J31" s="76">
        <f t="shared" si="4"/>
        <v>15788032</v>
      </c>
      <c r="K31" s="77">
        <f t="shared" si="5"/>
        <v>56500</v>
      </c>
      <c r="L31" s="76">
        <f t="shared" si="6"/>
        <v>1601600</v>
      </c>
      <c r="M31" s="28" t="s">
        <v>16</v>
      </c>
      <c r="N31" s="20"/>
      <c r="O31" s="20"/>
    </row>
    <row r="32" spans="1:15" s="21" customFormat="1" ht="12.75" x14ac:dyDescent="0.2">
      <c r="A32" s="28">
        <v>31</v>
      </c>
      <c r="B32" s="28">
        <v>1002</v>
      </c>
      <c r="C32" s="28">
        <v>10</v>
      </c>
      <c r="D32" s="28" t="s">
        <v>12</v>
      </c>
      <c r="E32" s="28">
        <v>587</v>
      </c>
      <c r="F32" s="29">
        <f t="shared" si="0"/>
        <v>645.70000000000005</v>
      </c>
      <c r="G32" s="74">
        <f t="shared" si="11"/>
        <v>47440</v>
      </c>
      <c r="H32" s="75">
        <f t="shared" si="2"/>
        <v>27847280</v>
      </c>
      <c r="I32" s="76">
        <f t="shared" si="3"/>
        <v>32024372</v>
      </c>
      <c r="J32" s="76">
        <f t="shared" si="4"/>
        <v>22277824</v>
      </c>
      <c r="K32" s="77">
        <f t="shared" si="5"/>
        <v>80000</v>
      </c>
      <c r="L32" s="76">
        <f t="shared" si="6"/>
        <v>2259950</v>
      </c>
      <c r="M32" s="28" t="s">
        <v>16</v>
      </c>
      <c r="N32" s="20"/>
      <c r="O32" s="20"/>
    </row>
    <row r="33" spans="1:15" s="21" customFormat="1" ht="12.75" x14ac:dyDescent="0.2">
      <c r="A33" s="28">
        <v>32</v>
      </c>
      <c r="B33" s="28">
        <v>1003</v>
      </c>
      <c r="C33" s="28">
        <v>10</v>
      </c>
      <c r="D33" s="28" t="s">
        <v>22</v>
      </c>
      <c r="E33" s="28">
        <v>522</v>
      </c>
      <c r="F33" s="29">
        <f t="shared" si="0"/>
        <v>574.20000000000005</v>
      </c>
      <c r="G33" s="74">
        <f t="shared" si="11"/>
        <v>47440</v>
      </c>
      <c r="H33" s="75">
        <f t="shared" si="2"/>
        <v>24763680</v>
      </c>
      <c r="I33" s="76">
        <f t="shared" si="3"/>
        <v>28478232</v>
      </c>
      <c r="J33" s="76">
        <f t="shared" si="4"/>
        <v>19810944</v>
      </c>
      <c r="K33" s="77">
        <f t="shared" si="5"/>
        <v>71000</v>
      </c>
      <c r="L33" s="76">
        <f t="shared" si="6"/>
        <v>2009700.0000000002</v>
      </c>
      <c r="M33" s="28" t="s">
        <v>16</v>
      </c>
      <c r="N33" s="20"/>
      <c r="O33" s="20"/>
    </row>
    <row r="34" spans="1:15" s="21" customFormat="1" ht="12.75" x14ac:dyDescent="0.2">
      <c r="A34" s="28">
        <v>33</v>
      </c>
      <c r="B34" s="28">
        <v>1004</v>
      </c>
      <c r="C34" s="28">
        <v>10</v>
      </c>
      <c r="D34" s="28" t="s">
        <v>22</v>
      </c>
      <c r="E34" s="28">
        <v>522</v>
      </c>
      <c r="F34" s="29">
        <f t="shared" si="0"/>
        <v>574.20000000000005</v>
      </c>
      <c r="G34" s="74">
        <f t="shared" si="11"/>
        <v>47440</v>
      </c>
      <c r="H34" s="75">
        <f t="shared" si="2"/>
        <v>24763680</v>
      </c>
      <c r="I34" s="76">
        <f t="shared" si="3"/>
        <v>28478232</v>
      </c>
      <c r="J34" s="76">
        <f t="shared" si="4"/>
        <v>19810944</v>
      </c>
      <c r="K34" s="77">
        <f t="shared" si="5"/>
        <v>71000</v>
      </c>
      <c r="L34" s="76">
        <f t="shared" si="6"/>
        <v>2009700.0000000002</v>
      </c>
      <c r="M34" s="28" t="s">
        <v>16</v>
      </c>
      <c r="N34" s="20"/>
      <c r="O34" s="20"/>
    </row>
    <row r="35" spans="1:15" s="21" customFormat="1" ht="12.75" x14ac:dyDescent="0.2">
      <c r="A35" s="28">
        <v>34</v>
      </c>
      <c r="B35" s="28">
        <v>1005</v>
      </c>
      <c r="C35" s="28">
        <v>10</v>
      </c>
      <c r="D35" s="28" t="s">
        <v>12</v>
      </c>
      <c r="E35" s="28">
        <v>585</v>
      </c>
      <c r="F35" s="29">
        <f t="shared" si="0"/>
        <v>643.5</v>
      </c>
      <c r="G35" s="74">
        <f>G34</f>
        <v>47440</v>
      </c>
      <c r="H35" s="75">
        <f t="shared" si="2"/>
        <v>27752400</v>
      </c>
      <c r="I35" s="76">
        <f t="shared" si="3"/>
        <v>31915260</v>
      </c>
      <c r="J35" s="76">
        <f t="shared" si="4"/>
        <v>22201920</v>
      </c>
      <c r="K35" s="77">
        <f t="shared" si="5"/>
        <v>80000</v>
      </c>
      <c r="L35" s="76">
        <f t="shared" si="6"/>
        <v>2252250</v>
      </c>
      <c r="M35" s="28" t="s">
        <v>16</v>
      </c>
      <c r="N35" s="20"/>
      <c r="O35" s="20"/>
    </row>
    <row r="36" spans="1:15" s="21" customFormat="1" ht="12.75" x14ac:dyDescent="0.2">
      <c r="A36" s="28">
        <v>35</v>
      </c>
      <c r="B36" s="28">
        <v>1006</v>
      </c>
      <c r="C36" s="28">
        <v>10</v>
      </c>
      <c r="D36" s="28" t="s">
        <v>22</v>
      </c>
      <c r="E36" s="28">
        <v>413</v>
      </c>
      <c r="F36" s="29">
        <f t="shared" si="0"/>
        <v>454.3</v>
      </c>
      <c r="G36" s="74">
        <f>G35</f>
        <v>47440</v>
      </c>
      <c r="H36" s="75">
        <f t="shared" si="2"/>
        <v>19592720</v>
      </c>
      <c r="I36" s="76">
        <f t="shared" si="3"/>
        <v>22531628</v>
      </c>
      <c r="J36" s="76">
        <f t="shared" si="4"/>
        <v>15674176</v>
      </c>
      <c r="K36" s="77">
        <f t="shared" si="5"/>
        <v>56500</v>
      </c>
      <c r="L36" s="76">
        <f t="shared" si="6"/>
        <v>1590050</v>
      </c>
      <c r="M36" s="28" t="s">
        <v>16</v>
      </c>
      <c r="N36" s="20"/>
      <c r="O36" s="20"/>
    </row>
    <row r="37" spans="1:15" s="21" customFormat="1" ht="12.75" x14ac:dyDescent="0.2">
      <c r="A37" s="28">
        <v>36</v>
      </c>
      <c r="B37" s="28">
        <v>1101</v>
      </c>
      <c r="C37" s="28">
        <v>11</v>
      </c>
      <c r="D37" s="28" t="s">
        <v>22</v>
      </c>
      <c r="E37" s="28">
        <v>416</v>
      </c>
      <c r="F37" s="29">
        <f t="shared" si="0"/>
        <v>457.6</v>
      </c>
      <c r="G37" s="74">
        <f>G36</f>
        <v>47440</v>
      </c>
      <c r="H37" s="75">
        <f t="shared" si="2"/>
        <v>19735040</v>
      </c>
      <c r="I37" s="76">
        <f t="shared" si="3"/>
        <v>22695296</v>
      </c>
      <c r="J37" s="76">
        <f t="shared" si="4"/>
        <v>15788032</v>
      </c>
      <c r="K37" s="77">
        <f t="shared" si="5"/>
        <v>56500</v>
      </c>
      <c r="L37" s="76">
        <f t="shared" si="6"/>
        <v>1601600</v>
      </c>
      <c r="M37" s="28" t="s">
        <v>16</v>
      </c>
      <c r="N37" s="20"/>
      <c r="O37" s="20"/>
    </row>
    <row r="38" spans="1:15" s="21" customFormat="1" ht="12.75" x14ac:dyDescent="0.2">
      <c r="A38" s="28">
        <v>37</v>
      </c>
      <c r="B38" s="28">
        <v>1102</v>
      </c>
      <c r="C38" s="28">
        <v>11</v>
      </c>
      <c r="D38" s="28" t="s">
        <v>12</v>
      </c>
      <c r="E38" s="28">
        <v>587</v>
      </c>
      <c r="F38" s="29">
        <f t="shared" si="0"/>
        <v>645.70000000000005</v>
      </c>
      <c r="G38" s="74">
        <f>G37</f>
        <v>47440</v>
      </c>
      <c r="H38" s="75">
        <f t="shared" si="2"/>
        <v>27847280</v>
      </c>
      <c r="I38" s="76">
        <f t="shared" si="3"/>
        <v>32024372</v>
      </c>
      <c r="J38" s="76">
        <f t="shared" si="4"/>
        <v>22277824</v>
      </c>
      <c r="K38" s="77">
        <f t="shared" si="5"/>
        <v>80000</v>
      </c>
      <c r="L38" s="76">
        <f t="shared" si="6"/>
        <v>2259950</v>
      </c>
      <c r="M38" s="28" t="s">
        <v>16</v>
      </c>
      <c r="N38" s="20"/>
      <c r="O38" s="20"/>
    </row>
    <row r="39" spans="1:15" s="21" customFormat="1" ht="12.75" x14ac:dyDescent="0.2">
      <c r="A39" s="28">
        <v>38</v>
      </c>
      <c r="B39" s="28">
        <v>1103</v>
      </c>
      <c r="C39" s="28">
        <v>11</v>
      </c>
      <c r="D39" s="28" t="s">
        <v>22</v>
      </c>
      <c r="E39" s="28">
        <v>522</v>
      </c>
      <c r="F39" s="29">
        <f t="shared" si="0"/>
        <v>574.20000000000005</v>
      </c>
      <c r="G39" s="74">
        <f>G38</f>
        <v>47440</v>
      </c>
      <c r="H39" s="75">
        <f t="shared" si="2"/>
        <v>24763680</v>
      </c>
      <c r="I39" s="76">
        <f t="shared" si="3"/>
        <v>28478232</v>
      </c>
      <c r="J39" s="76">
        <f t="shared" si="4"/>
        <v>19810944</v>
      </c>
      <c r="K39" s="77">
        <f t="shared" si="5"/>
        <v>71000</v>
      </c>
      <c r="L39" s="76">
        <f t="shared" si="6"/>
        <v>2009700.0000000002</v>
      </c>
      <c r="M39" s="28" t="s">
        <v>16</v>
      </c>
      <c r="N39" s="20"/>
      <c r="O39" s="20"/>
    </row>
    <row r="40" spans="1:15" s="21" customFormat="1" ht="12.75" x14ac:dyDescent="0.2">
      <c r="A40" s="28">
        <v>39</v>
      </c>
      <c r="B40" s="28">
        <v>1104</v>
      </c>
      <c r="C40" s="28">
        <v>11</v>
      </c>
      <c r="D40" s="28" t="s">
        <v>22</v>
      </c>
      <c r="E40" s="28">
        <v>522</v>
      </c>
      <c r="F40" s="29">
        <f t="shared" si="0"/>
        <v>574.20000000000005</v>
      </c>
      <c r="G40" s="74">
        <f>G39</f>
        <v>47440</v>
      </c>
      <c r="H40" s="75">
        <f t="shared" si="2"/>
        <v>24763680</v>
      </c>
      <c r="I40" s="76">
        <f t="shared" si="3"/>
        <v>28478232</v>
      </c>
      <c r="J40" s="76">
        <f t="shared" si="4"/>
        <v>19810944</v>
      </c>
      <c r="K40" s="77">
        <f t="shared" si="5"/>
        <v>71000</v>
      </c>
      <c r="L40" s="76">
        <f t="shared" si="6"/>
        <v>2009700.0000000002</v>
      </c>
      <c r="M40" s="28" t="s">
        <v>16</v>
      </c>
      <c r="N40" s="20"/>
      <c r="O40" s="20"/>
    </row>
    <row r="41" spans="1:15" s="21" customFormat="1" ht="12.75" x14ac:dyDescent="0.2">
      <c r="A41" s="28">
        <v>40</v>
      </c>
      <c r="B41" s="28">
        <v>1105</v>
      </c>
      <c r="C41" s="28">
        <v>11</v>
      </c>
      <c r="D41" s="28" t="s">
        <v>12</v>
      </c>
      <c r="E41" s="28">
        <v>585</v>
      </c>
      <c r="F41" s="29">
        <f t="shared" si="0"/>
        <v>643.5</v>
      </c>
      <c r="G41" s="74">
        <f>G40</f>
        <v>47440</v>
      </c>
      <c r="H41" s="75">
        <f t="shared" si="2"/>
        <v>27752400</v>
      </c>
      <c r="I41" s="76">
        <f t="shared" si="3"/>
        <v>31915260</v>
      </c>
      <c r="J41" s="76">
        <f t="shared" si="4"/>
        <v>22201920</v>
      </c>
      <c r="K41" s="77">
        <f t="shared" si="5"/>
        <v>80000</v>
      </c>
      <c r="L41" s="76">
        <f t="shared" si="6"/>
        <v>2252250</v>
      </c>
      <c r="M41" s="28" t="s">
        <v>16</v>
      </c>
      <c r="N41" s="20"/>
      <c r="O41" s="20"/>
    </row>
    <row r="42" spans="1:15" s="21" customFormat="1" ht="12.75" x14ac:dyDescent="0.2">
      <c r="A42" s="28">
        <v>41</v>
      </c>
      <c r="B42" s="28">
        <v>1106</v>
      </c>
      <c r="C42" s="28">
        <v>11</v>
      </c>
      <c r="D42" s="28" t="s">
        <v>22</v>
      </c>
      <c r="E42" s="28">
        <v>413</v>
      </c>
      <c r="F42" s="29">
        <f t="shared" si="0"/>
        <v>454.3</v>
      </c>
      <c r="G42" s="74">
        <f>G41</f>
        <v>47440</v>
      </c>
      <c r="H42" s="75">
        <f t="shared" si="2"/>
        <v>19592720</v>
      </c>
      <c r="I42" s="76">
        <f t="shared" si="3"/>
        <v>22531628</v>
      </c>
      <c r="J42" s="76">
        <f t="shared" si="4"/>
        <v>15674176</v>
      </c>
      <c r="K42" s="77">
        <f t="shared" si="5"/>
        <v>56500</v>
      </c>
      <c r="L42" s="76">
        <f t="shared" si="6"/>
        <v>1590050</v>
      </c>
      <c r="M42" s="28" t="s">
        <v>16</v>
      </c>
      <c r="N42" s="20"/>
      <c r="O42" s="20"/>
    </row>
    <row r="43" spans="1:15" s="21" customFormat="1" ht="12.75" x14ac:dyDescent="0.2">
      <c r="A43" s="28">
        <v>42</v>
      </c>
      <c r="B43" s="28">
        <v>1201</v>
      </c>
      <c r="C43" s="28">
        <v>12</v>
      </c>
      <c r="D43" s="28" t="s">
        <v>22</v>
      </c>
      <c r="E43" s="28">
        <v>416</v>
      </c>
      <c r="F43" s="29">
        <f t="shared" si="0"/>
        <v>457.6</v>
      </c>
      <c r="G43" s="74">
        <f>G42</f>
        <v>47440</v>
      </c>
      <c r="H43" s="75">
        <f t="shared" si="2"/>
        <v>19735040</v>
      </c>
      <c r="I43" s="76">
        <f t="shared" si="3"/>
        <v>22695296</v>
      </c>
      <c r="J43" s="76">
        <f t="shared" si="4"/>
        <v>15788032</v>
      </c>
      <c r="K43" s="77">
        <f t="shared" si="5"/>
        <v>56500</v>
      </c>
      <c r="L43" s="76">
        <f t="shared" si="6"/>
        <v>1601600</v>
      </c>
      <c r="M43" s="28" t="s">
        <v>16</v>
      </c>
      <c r="N43" s="20"/>
      <c r="O43" s="20"/>
    </row>
    <row r="44" spans="1:15" s="21" customFormat="1" ht="12.75" x14ac:dyDescent="0.2">
      <c r="A44" s="28">
        <v>43</v>
      </c>
      <c r="B44" s="28">
        <v>1202</v>
      </c>
      <c r="C44" s="28">
        <v>12</v>
      </c>
      <c r="D44" s="28" t="s">
        <v>12</v>
      </c>
      <c r="E44" s="28">
        <v>587</v>
      </c>
      <c r="F44" s="29">
        <f t="shared" si="0"/>
        <v>645.70000000000005</v>
      </c>
      <c r="G44" s="74">
        <f>G43</f>
        <v>47440</v>
      </c>
      <c r="H44" s="75">
        <f t="shared" si="2"/>
        <v>27847280</v>
      </c>
      <c r="I44" s="76">
        <f t="shared" si="3"/>
        <v>32024372</v>
      </c>
      <c r="J44" s="76">
        <f t="shared" si="4"/>
        <v>22277824</v>
      </c>
      <c r="K44" s="77">
        <f t="shared" si="5"/>
        <v>80000</v>
      </c>
      <c r="L44" s="76">
        <f t="shared" si="6"/>
        <v>2259950</v>
      </c>
      <c r="M44" s="28" t="s">
        <v>16</v>
      </c>
      <c r="N44" s="20"/>
      <c r="O44" s="20"/>
    </row>
    <row r="45" spans="1:15" s="21" customFormat="1" ht="12.75" x14ac:dyDescent="0.2">
      <c r="A45" s="28">
        <v>44</v>
      </c>
      <c r="B45" s="28">
        <v>1203</v>
      </c>
      <c r="C45" s="28">
        <v>12</v>
      </c>
      <c r="D45" s="28" t="s">
        <v>22</v>
      </c>
      <c r="E45" s="28">
        <v>522</v>
      </c>
      <c r="F45" s="29">
        <f t="shared" si="0"/>
        <v>574.20000000000005</v>
      </c>
      <c r="G45" s="74">
        <f>G44</f>
        <v>47440</v>
      </c>
      <c r="H45" s="75">
        <f t="shared" si="2"/>
        <v>24763680</v>
      </c>
      <c r="I45" s="76">
        <f t="shared" si="3"/>
        <v>28478232</v>
      </c>
      <c r="J45" s="76">
        <f t="shared" si="4"/>
        <v>19810944</v>
      </c>
      <c r="K45" s="77">
        <f t="shared" si="5"/>
        <v>71000</v>
      </c>
      <c r="L45" s="76">
        <f t="shared" si="6"/>
        <v>2009700.0000000002</v>
      </c>
      <c r="M45" s="28" t="s">
        <v>16</v>
      </c>
      <c r="N45" s="20"/>
      <c r="O45" s="20"/>
    </row>
    <row r="46" spans="1:15" s="21" customFormat="1" ht="12.75" x14ac:dyDescent="0.2">
      <c r="A46" s="28">
        <v>45</v>
      </c>
      <c r="B46" s="28">
        <v>1204</v>
      </c>
      <c r="C46" s="28">
        <v>12</v>
      </c>
      <c r="D46" s="28" t="s">
        <v>22</v>
      </c>
      <c r="E46" s="28">
        <v>522</v>
      </c>
      <c r="F46" s="29">
        <f t="shared" si="0"/>
        <v>574.20000000000005</v>
      </c>
      <c r="G46" s="74">
        <f>G45</f>
        <v>47440</v>
      </c>
      <c r="H46" s="75">
        <f t="shared" si="2"/>
        <v>24763680</v>
      </c>
      <c r="I46" s="76">
        <f t="shared" si="3"/>
        <v>28478232</v>
      </c>
      <c r="J46" s="76">
        <f t="shared" si="4"/>
        <v>19810944</v>
      </c>
      <c r="K46" s="77">
        <f t="shared" si="5"/>
        <v>71000</v>
      </c>
      <c r="L46" s="76">
        <f t="shared" si="6"/>
        <v>2009700.0000000002</v>
      </c>
      <c r="M46" s="28" t="s">
        <v>16</v>
      </c>
      <c r="N46" s="20"/>
      <c r="O46" s="20"/>
    </row>
    <row r="47" spans="1:15" s="21" customFormat="1" ht="12.75" x14ac:dyDescent="0.2">
      <c r="A47" s="28">
        <v>46</v>
      </c>
      <c r="B47" s="28">
        <v>1205</v>
      </c>
      <c r="C47" s="28">
        <v>12</v>
      </c>
      <c r="D47" s="28" t="s">
        <v>12</v>
      </c>
      <c r="E47" s="28">
        <v>585</v>
      </c>
      <c r="F47" s="29">
        <f t="shared" si="0"/>
        <v>643.5</v>
      </c>
      <c r="G47" s="74">
        <f>G46</f>
        <v>47440</v>
      </c>
      <c r="H47" s="75">
        <f t="shared" si="2"/>
        <v>27752400</v>
      </c>
      <c r="I47" s="76">
        <f t="shared" si="3"/>
        <v>31915260</v>
      </c>
      <c r="J47" s="76">
        <f t="shared" si="4"/>
        <v>22201920</v>
      </c>
      <c r="K47" s="77">
        <f t="shared" si="5"/>
        <v>80000</v>
      </c>
      <c r="L47" s="76">
        <f t="shared" si="6"/>
        <v>2252250</v>
      </c>
      <c r="M47" s="28" t="s">
        <v>16</v>
      </c>
      <c r="N47" s="20"/>
      <c r="O47" s="20"/>
    </row>
    <row r="48" spans="1:15" s="21" customFormat="1" ht="12.75" x14ac:dyDescent="0.2">
      <c r="A48" s="28">
        <v>47</v>
      </c>
      <c r="B48" s="28">
        <v>1206</v>
      </c>
      <c r="C48" s="28">
        <v>12</v>
      </c>
      <c r="D48" s="28" t="s">
        <v>22</v>
      </c>
      <c r="E48" s="28">
        <v>413</v>
      </c>
      <c r="F48" s="29">
        <f t="shared" si="0"/>
        <v>454.3</v>
      </c>
      <c r="G48" s="74">
        <f>G47</f>
        <v>47440</v>
      </c>
      <c r="H48" s="75">
        <f t="shared" si="2"/>
        <v>19592720</v>
      </c>
      <c r="I48" s="76">
        <f t="shared" si="3"/>
        <v>22531628</v>
      </c>
      <c r="J48" s="76">
        <f t="shared" si="4"/>
        <v>15674176</v>
      </c>
      <c r="K48" s="77">
        <f t="shared" si="5"/>
        <v>56500</v>
      </c>
      <c r="L48" s="76">
        <f t="shared" si="6"/>
        <v>1590050</v>
      </c>
      <c r="M48" s="28" t="s">
        <v>16</v>
      </c>
      <c r="N48" s="20"/>
      <c r="O48" s="20"/>
    </row>
    <row r="49" spans="1:15" s="21" customFormat="1" ht="12.75" x14ac:dyDescent="0.2">
      <c r="A49" s="28">
        <v>48</v>
      </c>
      <c r="B49" s="28">
        <v>1301</v>
      </c>
      <c r="C49" s="28">
        <v>13</v>
      </c>
      <c r="D49" s="28" t="s">
        <v>22</v>
      </c>
      <c r="E49" s="28">
        <v>416</v>
      </c>
      <c r="F49" s="29">
        <f t="shared" si="0"/>
        <v>457.6</v>
      </c>
      <c r="G49" s="74">
        <f>G48+320</f>
        <v>47760</v>
      </c>
      <c r="H49" s="75">
        <f t="shared" si="2"/>
        <v>19868160</v>
      </c>
      <c r="I49" s="76">
        <f t="shared" si="3"/>
        <v>22848384</v>
      </c>
      <c r="J49" s="76">
        <f t="shared" si="4"/>
        <v>15894528</v>
      </c>
      <c r="K49" s="77">
        <f t="shared" si="5"/>
        <v>57000</v>
      </c>
      <c r="L49" s="76">
        <f t="shared" si="6"/>
        <v>1601600</v>
      </c>
      <c r="M49" s="28" t="s">
        <v>16</v>
      </c>
      <c r="N49" s="20"/>
      <c r="O49" s="20"/>
    </row>
    <row r="50" spans="1:15" s="21" customFormat="1" ht="12.75" x14ac:dyDescent="0.2">
      <c r="A50" s="28">
        <v>49</v>
      </c>
      <c r="B50" s="28">
        <v>1302</v>
      </c>
      <c r="C50" s="28">
        <v>13</v>
      </c>
      <c r="D50" s="28" t="s">
        <v>12</v>
      </c>
      <c r="E50" s="28">
        <v>587</v>
      </c>
      <c r="F50" s="29">
        <f t="shared" si="0"/>
        <v>645.70000000000005</v>
      </c>
      <c r="G50" s="74">
        <f>G49</f>
        <v>47760</v>
      </c>
      <c r="H50" s="75">
        <f t="shared" si="2"/>
        <v>28035120</v>
      </c>
      <c r="I50" s="76">
        <f t="shared" si="3"/>
        <v>32240388</v>
      </c>
      <c r="J50" s="76">
        <f t="shared" si="4"/>
        <v>22428096</v>
      </c>
      <c r="K50" s="77">
        <f t="shared" si="5"/>
        <v>80500</v>
      </c>
      <c r="L50" s="76">
        <f t="shared" si="6"/>
        <v>2259950</v>
      </c>
      <c r="M50" s="28" t="s">
        <v>16</v>
      </c>
      <c r="N50" s="20"/>
      <c r="O50" s="20"/>
    </row>
    <row r="51" spans="1:15" s="21" customFormat="1" ht="12.75" x14ac:dyDescent="0.2">
      <c r="A51" s="28">
        <v>50</v>
      </c>
      <c r="B51" s="28">
        <v>1303</v>
      </c>
      <c r="C51" s="28">
        <v>13</v>
      </c>
      <c r="D51" s="28" t="s">
        <v>22</v>
      </c>
      <c r="E51" s="28">
        <v>522</v>
      </c>
      <c r="F51" s="29">
        <f t="shared" si="0"/>
        <v>574.20000000000005</v>
      </c>
      <c r="G51" s="74">
        <f>G50</f>
        <v>47760</v>
      </c>
      <c r="H51" s="75">
        <f t="shared" si="2"/>
        <v>24930720</v>
      </c>
      <c r="I51" s="76">
        <f t="shared" si="3"/>
        <v>28670328</v>
      </c>
      <c r="J51" s="76">
        <f t="shared" si="4"/>
        <v>19944576</v>
      </c>
      <c r="K51" s="77">
        <f t="shared" si="5"/>
        <v>71500</v>
      </c>
      <c r="L51" s="76">
        <f t="shared" si="6"/>
        <v>2009700.0000000002</v>
      </c>
      <c r="M51" s="28" t="s">
        <v>16</v>
      </c>
      <c r="N51" s="20"/>
      <c r="O51" s="20"/>
    </row>
    <row r="52" spans="1:15" s="21" customFormat="1" ht="12.75" x14ac:dyDescent="0.2">
      <c r="A52" s="28">
        <v>51</v>
      </c>
      <c r="B52" s="28">
        <v>1304</v>
      </c>
      <c r="C52" s="28">
        <v>13</v>
      </c>
      <c r="D52" s="28" t="s">
        <v>22</v>
      </c>
      <c r="E52" s="28">
        <v>522</v>
      </c>
      <c r="F52" s="29">
        <f t="shared" si="0"/>
        <v>574.20000000000005</v>
      </c>
      <c r="G52" s="74">
        <f>G51</f>
        <v>47760</v>
      </c>
      <c r="H52" s="75">
        <f t="shared" si="2"/>
        <v>24930720</v>
      </c>
      <c r="I52" s="76">
        <f t="shared" si="3"/>
        <v>28670328</v>
      </c>
      <c r="J52" s="76">
        <f t="shared" si="4"/>
        <v>19944576</v>
      </c>
      <c r="K52" s="77">
        <f t="shared" si="5"/>
        <v>71500</v>
      </c>
      <c r="L52" s="76">
        <f t="shared" si="6"/>
        <v>2009700.0000000002</v>
      </c>
      <c r="M52" s="28" t="s">
        <v>16</v>
      </c>
      <c r="N52" s="20"/>
      <c r="O52" s="20"/>
    </row>
    <row r="53" spans="1:15" s="21" customFormat="1" ht="12.75" x14ac:dyDescent="0.2">
      <c r="A53" s="28">
        <v>52</v>
      </c>
      <c r="B53" s="28">
        <v>1305</v>
      </c>
      <c r="C53" s="28">
        <v>13</v>
      </c>
      <c r="D53" s="28" t="s">
        <v>12</v>
      </c>
      <c r="E53" s="28">
        <v>585</v>
      </c>
      <c r="F53" s="29">
        <f t="shared" si="0"/>
        <v>643.5</v>
      </c>
      <c r="G53" s="74">
        <f>G52</f>
        <v>47760</v>
      </c>
      <c r="H53" s="75">
        <f t="shared" si="2"/>
        <v>27939600</v>
      </c>
      <c r="I53" s="76">
        <f t="shared" si="3"/>
        <v>32130540</v>
      </c>
      <c r="J53" s="76">
        <f t="shared" si="4"/>
        <v>22351680</v>
      </c>
      <c r="K53" s="77">
        <f t="shared" si="5"/>
        <v>80500</v>
      </c>
      <c r="L53" s="76">
        <f t="shared" si="6"/>
        <v>2252250</v>
      </c>
      <c r="M53" s="28" t="s">
        <v>16</v>
      </c>
      <c r="N53" s="20"/>
      <c r="O53" s="20"/>
    </row>
    <row r="54" spans="1:15" s="21" customFormat="1" ht="12.75" x14ac:dyDescent="0.2">
      <c r="A54" s="28">
        <v>53</v>
      </c>
      <c r="B54" s="28">
        <v>1306</v>
      </c>
      <c r="C54" s="28">
        <v>13</v>
      </c>
      <c r="D54" s="28" t="s">
        <v>22</v>
      </c>
      <c r="E54" s="28">
        <v>413</v>
      </c>
      <c r="F54" s="29">
        <f t="shared" si="0"/>
        <v>454.3</v>
      </c>
      <c r="G54" s="74">
        <f>G53</f>
        <v>47760</v>
      </c>
      <c r="H54" s="75">
        <f t="shared" si="2"/>
        <v>19724880</v>
      </c>
      <c r="I54" s="76">
        <f t="shared" si="3"/>
        <v>22683612</v>
      </c>
      <c r="J54" s="76">
        <f t="shared" si="4"/>
        <v>15779904</v>
      </c>
      <c r="K54" s="77">
        <f t="shared" si="5"/>
        <v>56500</v>
      </c>
      <c r="L54" s="76">
        <f t="shared" si="6"/>
        <v>1590050</v>
      </c>
      <c r="M54" s="28" t="s">
        <v>16</v>
      </c>
      <c r="N54" s="20"/>
      <c r="O54" s="20"/>
    </row>
    <row r="55" spans="1:15" s="21" customFormat="1" ht="12.75" x14ac:dyDescent="0.2">
      <c r="A55" s="28">
        <v>54</v>
      </c>
      <c r="B55" s="28">
        <v>1401</v>
      </c>
      <c r="C55" s="28">
        <v>14</v>
      </c>
      <c r="D55" s="28" t="s">
        <v>22</v>
      </c>
      <c r="E55" s="28">
        <v>416</v>
      </c>
      <c r="F55" s="29">
        <f t="shared" si="0"/>
        <v>457.6</v>
      </c>
      <c r="G55" s="74">
        <f>G54</f>
        <v>47760</v>
      </c>
      <c r="H55" s="75">
        <f t="shared" si="2"/>
        <v>19868160</v>
      </c>
      <c r="I55" s="76">
        <f t="shared" si="3"/>
        <v>22848384</v>
      </c>
      <c r="J55" s="76">
        <f t="shared" si="4"/>
        <v>15894528</v>
      </c>
      <c r="K55" s="77">
        <f t="shared" si="5"/>
        <v>57000</v>
      </c>
      <c r="L55" s="76">
        <f t="shared" si="6"/>
        <v>1601600</v>
      </c>
      <c r="M55" s="28" t="s">
        <v>16</v>
      </c>
      <c r="N55" s="20"/>
      <c r="O55" s="20"/>
    </row>
    <row r="56" spans="1:15" s="21" customFormat="1" ht="12.75" x14ac:dyDescent="0.2">
      <c r="A56" s="28">
        <v>55</v>
      </c>
      <c r="B56" s="28">
        <v>1402</v>
      </c>
      <c r="C56" s="28">
        <v>14</v>
      </c>
      <c r="D56" s="28" t="s">
        <v>12</v>
      </c>
      <c r="E56" s="28">
        <v>587</v>
      </c>
      <c r="F56" s="29">
        <f t="shared" si="0"/>
        <v>645.70000000000005</v>
      </c>
      <c r="G56" s="74">
        <f>G55</f>
        <v>47760</v>
      </c>
      <c r="H56" s="75">
        <f t="shared" si="2"/>
        <v>28035120</v>
      </c>
      <c r="I56" s="76">
        <f t="shared" si="3"/>
        <v>32240388</v>
      </c>
      <c r="J56" s="76">
        <f t="shared" si="4"/>
        <v>22428096</v>
      </c>
      <c r="K56" s="77">
        <f t="shared" si="5"/>
        <v>80500</v>
      </c>
      <c r="L56" s="76">
        <f t="shared" si="6"/>
        <v>2259950</v>
      </c>
      <c r="M56" s="28" t="s">
        <v>16</v>
      </c>
      <c r="N56" s="20"/>
      <c r="O56" s="20"/>
    </row>
    <row r="57" spans="1:15" s="21" customFormat="1" ht="12.75" x14ac:dyDescent="0.2">
      <c r="A57" s="28">
        <v>56</v>
      </c>
      <c r="B57" s="28">
        <v>1403</v>
      </c>
      <c r="C57" s="28">
        <v>14</v>
      </c>
      <c r="D57" s="28" t="s">
        <v>22</v>
      </c>
      <c r="E57" s="28">
        <v>522</v>
      </c>
      <c r="F57" s="29">
        <f t="shared" si="0"/>
        <v>574.20000000000005</v>
      </c>
      <c r="G57" s="74">
        <f>G56</f>
        <v>47760</v>
      </c>
      <c r="H57" s="75">
        <f t="shared" si="2"/>
        <v>24930720</v>
      </c>
      <c r="I57" s="76">
        <f t="shared" si="3"/>
        <v>28670328</v>
      </c>
      <c r="J57" s="76">
        <f t="shared" si="4"/>
        <v>19944576</v>
      </c>
      <c r="K57" s="77">
        <f t="shared" si="5"/>
        <v>71500</v>
      </c>
      <c r="L57" s="76">
        <f t="shared" si="6"/>
        <v>2009700.0000000002</v>
      </c>
      <c r="M57" s="28" t="s">
        <v>16</v>
      </c>
      <c r="N57" s="20"/>
      <c r="O57" s="20"/>
    </row>
    <row r="58" spans="1:15" s="21" customFormat="1" ht="12.75" x14ac:dyDescent="0.2">
      <c r="A58" s="28">
        <v>57</v>
      </c>
      <c r="B58" s="28">
        <v>1404</v>
      </c>
      <c r="C58" s="28">
        <v>14</v>
      </c>
      <c r="D58" s="28" t="s">
        <v>22</v>
      </c>
      <c r="E58" s="28">
        <v>522</v>
      </c>
      <c r="F58" s="29">
        <f t="shared" si="0"/>
        <v>574.20000000000005</v>
      </c>
      <c r="G58" s="74">
        <f>G57</f>
        <v>47760</v>
      </c>
      <c r="H58" s="75">
        <f t="shared" si="2"/>
        <v>24930720</v>
      </c>
      <c r="I58" s="76">
        <f t="shared" si="3"/>
        <v>28670328</v>
      </c>
      <c r="J58" s="76">
        <f t="shared" si="4"/>
        <v>19944576</v>
      </c>
      <c r="K58" s="77">
        <f t="shared" si="5"/>
        <v>71500</v>
      </c>
      <c r="L58" s="76">
        <f t="shared" si="6"/>
        <v>2009700.0000000002</v>
      </c>
      <c r="M58" s="28" t="s">
        <v>16</v>
      </c>
      <c r="N58" s="20"/>
      <c r="O58" s="20"/>
    </row>
    <row r="59" spans="1:15" s="21" customFormat="1" ht="12.75" x14ac:dyDescent="0.2">
      <c r="A59" s="28">
        <v>58</v>
      </c>
      <c r="B59" s="28">
        <v>1406</v>
      </c>
      <c r="C59" s="28">
        <v>14</v>
      </c>
      <c r="D59" s="28" t="s">
        <v>22</v>
      </c>
      <c r="E59" s="28">
        <v>413</v>
      </c>
      <c r="F59" s="29">
        <f t="shared" si="0"/>
        <v>454.3</v>
      </c>
      <c r="G59" s="74">
        <f>G58</f>
        <v>47760</v>
      </c>
      <c r="H59" s="75">
        <f t="shared" si="2"/>
        <v>19724880</v>
      </c>
      <c r="I59" s="76">
        <f t="shared" si="3"/>
        <v>22683612</v>
      </c>
      <c r="J59" s="76">
        <f t="shared" si="4"/>
        <v>15779904</v>
      </c>
      <c r="K59" s="77">
        <f t="shared" si="5"/>
        <v>56500</v>
      </c>
      <c r="L59" s="76">
        <f t="shared" si="6"/>
        <v>1590050</v>
      </c>
      <c r="M59" s="28" t="s">
        <v>16</v>
      </c>
      <c r="N59" s="20"/>
      <c r="O59" s="20"/>
    </row>
    <row r="60" spans="1:15" s="21" customFormat="1" ht="12.75" x14ac:dyDescent="0.2">
      <c r="A60" s="28">
        <v>59</v>
      </c>
      <c r="B60" s="28">
        <v>1501</v>
      </c>
      <c r="C60" s="28">
        <v>15</v>
      </c>
      <c r="D60" s="28" t="s">
        <v>22</v>
      </c>
      <c r="E60" s="28">
        <v>416</v>
      </c>
      <c r="F60" s="29">
        <f t="shared" si="0"/>
        <v>457.6</v>
      </c>
      <c r="G60" s="74">
        <f>G59</f>
        <v>47760</v>
      </c>
      <c r="H60" s="75">
        <f t="shared" si="2"/>
        <v>19868160</v>
      </c>
      <c r="I60" s="76">
        <f t="shared" si="3"/>
        <v>22848384</v>
      </c>
      <c r="J60" s="76">
        <f t="shared" si="4"/>
        <v>15894528</v>
      </c>
      <c r="K60" s="77">
        <f t="shared" si="5"/>
        <v>57000</v>
      </c>
      <c r="L60" s="76">
        <f t="shared" si="6"/>
        <v>1601600</v>
      </c>
      <c r="M60" s="28" t="s">
        <v>16</v>
      </c>
      <c r="N60" s="20"/>
      <c r="O60" s="20"/>
    </row>
    <row r="61" spans="1:15" s="21" customFormat="1" ht="12.75" x14ac:dyDescent="0.2">
      <c r="A61" s="28">
        <v>60</v>
      </c>
      <c r="B61" s="28">
        <v>1502</v>
      </c>
      <c r="C61" s="28">
        <v>15</v>
      </c>
      <c r="D61" s="28" t="s">
        <v>12</v>
      </c>
      <c r="E61" s="28">
        <v>587</v>
      </c>
      <c r="F61" s="29">
        <f t="shared" si="0"/>
        <v>645.70000000000005</v>
      </c>
      <c r="G61" s="74">
        <f>G60</f>
        <v>47760</v>
      </c>
      <c r="H61" s="75">
        <f t="shared" si="2"/>
        <v>28035120</v>
      </c>
      <c r="I61" s="76">
        <f t="shared" si="3"/>
        <v>32240388</v>
      </c>
      <c r="J61" s="76">
        <f t="shared" si="4"/>
        <v>22428096</v>
      </c>
      <c r="K61" s="77">
        <f t="shared" si="5"/>
        <v>80500</v>
      </c>
      <c r="L61" s="76">
        <f t="shared" si="6"/>
        <v>2259950</v>
      </c>
      <c r="M61" s="28" t="s">
        <v>16</v>
      </c>
      <c r="N61" s="20"/>
      <c r="O61" s="20"/>
    </row>
    <row r="62" spans="1:15" s="21" customFormat="1" ht="12.75" x14ac:dyDescent="0.2">
      <c r="A62" s="28">
        <v>61</v>
      </c>
      <c r="B62" s="28">
        <v>1503</v>
      </c>
      <c r="C62" s="28">
        <v>15</v>
      </c>
      <c r="D62" s="28" t="s">
        <v>22</v>
      </c>
      <c r="E62" s="28">
        <v>522</v>
      </c>
      <c r="F62" s="29">
        <f t="shared" si="0"/>
        <v>574.20000000000005</v>
      </c>
      <c r="G62" s="74">
        <f>G61</f>
        <v>47760</v>
      </c>
      <c r="H62" s="75">
        <f t="shared" si="2"/>
        <v>24930720</v>
      </c>
      <c r="I62" s="76">
        <f t="shared" si="3"/>
        <v>28670328</v>
      </c>
      <c r="J62" s="76">
        <f t="shared" si="4"/>
        <v>19944576</v>
      </c>
      <c r="K62" s="77">
        <f t="shared" si="5"/>
        <v>71500</v>
      </c>
      <c r="L62" s="76">
        <f t="shared" si="6"/>
        <v>2009700.0000000002</v>
      </c>
      <c r="M62" s="28" t="s">
        <v>16</v>
      </c>
      <c r="N62" s="20"/>
      <c r="O62" s="20"/>
    </row>
    <row r="63" spans="1:15" s="21" customFormat="1" ht="12.75" x14ac:dyDescent="0.2">
      <c r="A63" s="28">
        <v>62</v>
      </c>
      <c r="B63" s="28">
        <v>1504</v>
      </c>
      <c r="C63" s="28">
        <v>15</v>
      </c>
      <c r="D63" s="28" t="s">
        <v>22</v>
      </c>
      <c r="E63" s="28">
        <v>522</v>
      </c>
      <c r="F63" s="29">
        <f t="shared" si="0"/>
        <v>574.20000000000005</v>
      </c>
      <c r="G63" s="74">
        <f>G62</f>
        <v>47760</v>
      </c>
      <c r="H63" s="75">
        <f t="shared" si="2"/>
        <v>24930720</v>
      </c>
      <c r="I63" s="76">
        <f t="shared" si="3"/>
        <v>28670328</v>
      </c>
      <c r="J63" s="76">
        <f t="shared" si="4"/>
        <v>19944576</v>
      </c>
      <c r="K63" s="77">
        <f t="shared" si="5"/>
        <v>71500</v>
      </c>
      <c r="L63" s="76">
        <f t="shared" si="6"/>
        <v>2009700.0000000002</v>
      </c>
      <c r="M63" s="28" t="s">
        <v>16</v>
      </c>
      <c r="N63" s="20"/>
      <c r="O63" s="20"/>
    </row>
    <row r="64" spans="1:15" s="21" customFormat="1" ht="12.75" x14ac:dyDescent="0.2">
      <c r="A64" s="28">
        <v>63</v>
      </c>
      <c r="B64" s="28">
        <v>1505</v>
      </c>
      <c r="C64" s="28">
        <v>15</v>
      </c>
      <c r="D64" s="28" t="s">
        <v>12</v>
      </c>
      <c r="E64" s="28">
        <v>585</v>
      </c>
      <c r="F64" s="29">
        <f t="shared" si="0"/>
        <v>643.5</v>
      </c>
      <c r="G64" s="74">
        <f>G63</f>
        <v>47760</v>
      </c>
      <c r="H64" s="75">
        <f t="shared" si="2"/>
        <v>27939600</v>
      </c>
      <c r="I64" s="76">
        <f t="shared" si="3"/>
        <v>32130540</v>
      </c>
      <c r="J64" s="76">
        <f t="shared" si="4"/>
        <v>22351680</v>
      </c>
      <c r="K64" s="77">
        <f t="shared" si="5"/>
        <v>80500</v>
      </c>
      <c r="L64" s="76">
        <f t="shared" si="6"/>
        <v>2252250</v>
      </c>
      <c r="M64" s="28" t="s">
        <v>16</v>
      </c>
      <c r="N64" s="20"/>
      <c r="O64" s="20"/>
    </row>
    <row r="65" spans="1:15" s="21" customFormat="1" ht="12.75" x14ac:dyDescent="0.2">
      <c r="A65" s="28">
        <v>64</v>
      </c>
      <c r="B65" s="28">
        <v>1506</v>
      </c>
      <c r="C65" s="28">
        <v>15</v>
      </c>
      <c r="D65" s="28" t="s">
        <v>22</v>
      </c>
      <c r="E65" s="28">
        <v>413</v>
      </c>
      <c r="F65" s="29">
        <f t="shared" ref="F65" si="12">E65*1.1</f>
        <v>454.3</v>
      </c>
      <c r="G65" s="74">
        <f>G63</f>
        <v>47760</v>
      </c>
      <c r="H65" s="75">
        <f t="shared" ref="H65" si="13">E65*G65</f>
        <v>19724880</v>
      </c>
      <c r="I65" s="76">
        <f t="shared" si="3"/>
        <v>22683612</v>
      </c>
      <c r="J65" s="76">
        <f t="shared" ref="J65" si="14">H65*0.8</f>
        <v>15779904</v>
      </c>
      <c r="K65" s="77">
        <f>MROUND((I65*0.03/12),500)</f>
        <v>56500</v>
      </c>
      <c r="L65" s="76">
        <f t="shared" si="6"/>
        <v>1590050</v>
      </c>
      <c r="M65" s="28" t="s">
        <v>16</v>
      </c>
      <c r="N65" s="20"/>
      <c r="O65" s="20"/>
    </row>
    <row r="66" spans="1:15" x14ac:dyDescent="0.3">
      <c r="A66" s="41" t="s">
        <v>13</v>
      </c>
      <c r="B66" s="42"/>
      <c r="C66" s="42"/>
      <c r="D66" s="43"/>
      <c r="E66" s="30">
        <f>SUM(E2:E65)</f>
        <v>32325</v>
      </c>
      <c r="F66" s="30">
        <f>SUM(F2:F65)</f>
        <v>35557.5</v>
      </c>
      <c r="G66" s="78"/>
      <c r="H66" s="79">
        <f t="shared" ref="H66:L66" si="15">SUM(H2:H65)</f>
        <v>1510272000</v>
      </c>
      <c r="I66" s="79">
        <f t="shared" si="15"/>
        <v>1736812800</v>
      </c>
      <c r="J66" s="79">
        <f t="shared" si="15"/>
        <v>1208217600</v>
      </c>
      <c r="K66" s="80"/>
      <c r="L66" s="81">
        <f t="shared" si="15"/>
        <v>124451250</v>
      </c>
      <c r="M66" s="82"/>
      <c r="N66" s="4"/>
    </row>
    <row r="67" spans="1:15" x14ac:dyDescent="0.3">
      <c r="F67" s="33"/>
    </row>
  </sheetData>
  <mergeCells count="1">
    <mergeCell ref="A66:D6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CA3F-F803-4B24-A5BC-0AFB1AD21249}">
  <dimension ref="A1:O66"/>
  <sheetViews>
    <sheetView topLeftCell="A49" zoomScale="175" zoomScaleNormal="175" workbookViewId="0">
      <selection activeCell="D3" sqref="D3:D63"/>
    </sheetView>
  </sheetViews>
  <sheetFormatPr defaultRowHeight="16.5" x14ac:dyDescent="0.3"/>
  <cols>
    <col min="1" max="1" width="5" style="31" customWidth="1"/>
    <col min="2" max="2" width="4.85546875" style="31" customWidth="1"/>
    <col min="3" max="3" width="4.140625" style="31" customWidth="1"/>
    <col min="4" max="4" width="6.5703125" style="32" customWidth="1"/>
    <col min="5" max="5" width="6.28515625" style="32" customWidth="1"/>
    <col min="6" max="6" width="5.5703125" style="18" customWidth="1"/>
    <col min="7" max="7" width="6.7109375" style="83" customWidth="1"/>
    <col min="8" max="10" width="11.140625" style="83" customWidth="1"/>
    <col min="11" max="11" width="6.85546875" style="83" customWidth="1"/>
    <col min="12" max="12" width="10.5703125" style="83" customWidth="1"/>
    <col min="13" max="13" width="6.7109375" style="18" customWidth="1"/>
    <col min="14" max="14" width="15" style="19" customWidth="1"/>
    <col min="15" max="15" width="9.140625" style="19"/>
    <col min="16" max="16384" width="9.140625" style="18"/>
  </cols>
  <sheetData>
    <row r="1" spans="1:15" ht="60.75" customHeight="1" x14ac:dyDescent="0.3">
      <c r="A1" s="24" t="s">
        <v>1</v>
      </c>
      <c r="B1" s="27" t="s">
        <v>0</v>
      </c>
      <c r="C1" s="27" t="s">
        <v>3</v>
      </c>
      <c r="D1" s="27" t="s">
        <v>2</v>
      </c>
      <c r="E1" s="27" t="s">
        <v>18</v>
      </c>
      <c r="F1" s="27" t="s">
        <v>4</v>
      </c>
      <c r="G1" s="73" t="s">
        <v>47</v>
      </c>
      <c r="H1" s="73" t="s">
        <v>48</v>
      </c>
      <c r="I1" s="73" t="s">
        <v>49</v>
      </c>
      <c r="J1" s="72" t="s">
        <v>32</v>
      </c>
      <c r="K1" s="73" t="s">
        <v>50</v>
      </c>
      <c r="L1" s="73" t="s">
        <v>51</v>
      </c>
      <c r="M1" s="27" t="s">
        <v>14</v>
      </c>
    </row>
    <row r="2" spans="1:15" s="21" customFormat="1" ht="12.75" x14ac:dyDescent="0.2">
      <c r="A2" s="28">
        <v>1</v>
      </c>
      <c r="B2" s="28">
        <v>501</v>
      </c>
      <c r="C2" s="28">
        <v>5</v>
      </c>
      <c r="D2" s="28" t="s">
        <v>22</v>
      </c>
      <c r="E2" s="28">
        <v>416</v>
      </c>
      <c r="F2" s="29">
        <f>E2*1.1</f>
        <v>457.6</v>
      </c>
      <c r="G2" s="84">
        <v>46800</v>
      </c>
      <c r="H2" s="75">
        <f>E2*G2</f>
        <v>19468800</v>
      </c>
      <c r="I2" s="76">
        <f>ROUND(H2*1.15,0)</f>
        <v>22389120</v>
      </c>
      <c r="J2" s="76">
        <f>H2*0.8</f>
        <v>15575040</v>
      </c>
      <c r="K2" s="77">
        <f>MROUND((I2*0.03/12),500)</f>
        <v>56000</v>
      </c>
      <c r="L2" s="76">
        <f>F2*3500</f>
        <v>1601600</v>
      </c>
      <c r="M2" s="28" t="s">
        <v>16</v>
      </c>
      <c r="N2" s="20"/>
      <c r="O2" s="20">
        <f>H2/F2</f>
        <v>42545.454545454544</v>
      </c>
    </row>
    <row r="3" spans="1:15" s="21" customFormat="1" ht="12.75" x14ac:dyDescent="0.2">
      <c r="A3" s="28">
        <v>2</v>
      </c>
      <c r="B3" s="28">
        <v>502</v>
      </c>
      <c r="C3" s="28">
        <v>5</v>
      </c>
      <c r="D3" s="28" t="s">
        <v>12</v>
      </c>
      <c r="E3" s="28">
        <v>587</v>
      </c>
      <c r="F3" s="29">
        <f t="shared" ref="F3:F64" si="0">E3*1.1</f>
        <v>645.70000000000005</v>
      </c>
      <c r="G3" s="85">
        <v>46800</v>
      </c>
      <c r="H3" s="75">
        <f t="shared" ref="H3:H64" si="1">E3*G3</f>
        <v>27471600</v>
      </c>
      <c r="I3" s="76">
        <f t="shared" ref="I3:I64" si="2">ROUND(H3*1.15,0)</f>
        <v>31592340</v>
      </c>
      <c r="J3" s="76">
        <f t="shared" ref="J3:J64" si="3">H3*0.8</f>
        <v>21977280</v>
      </c>
      <c r="K3" s="77">
        <f t="shared" ref="K3:K63" si="4">MROUND((I3*0.03/12),500)</f>
        <v>79000</v>
      </c>
      <c r="L3" s="76">
        <f t="shared" ref="L3:L64" si="5">F3*3500</f>
        <v>2259950</v>
      </c>
      <c r="M3" s="28" t="s">
        <v>16</v>
      </c>
      <c r="N3" s="20"/>
      <c r="O3" s="20"/>
    </row>
    <row r="4" spans="1:15" s="21" customFormat="1" ht="12.75" x14ac:dyDescent="0.2">
      <c r="A4" s="28">
        <v>3</v>
      </c>
      <c r="B4" s="28">
        <v>503</v>
      </c>
      <c r="C4" s="28">
        <v>5</v>
      </c>
      <c r="D4" s="28" t="s">
        <v>22</v>
      </c>
      <c r="E4" s="28">
        <v>522</v>
      </c>
      <c r="F4" s="29">
        <f t="shared" si="0"/>
        <v>574.20000000000005</v>
      </c>
      <c r="G4" s="85">
        <v>46800</v>
      </c>
      <c r="H4" s="75">
        <f t="shared" si="1"/>
        <v>24429600</v>
      </c>
      <c r="I4" s="76">
        <f t="shared" si="2"/>
        <v>28094040</v>
      </c>
      <c r="J4" s="76">
        <f t="shared" si="3"/>
        <v>19543680</v>
      </c>
      <c r="K4" s="77">
        <f t="shared" si="4"/>
        <v>70000</v>
      </c>
      <c r="L4" s="76">
        <f t="shared" si="5"/>
        <v>2009700.0000000002</v>
      </c>
      <c r="M4" s="28" t="s">
        <v>16</v>
      </c>
      <c r="N4" s="20"/>
      <c r="O4" s="20"/>
    </row>
    <row r="5" spans="1:15" s="21" customFormat="1" ht="12.75" x14ac:dyDescent="0.2">
      <c r="A5" s="28">
        <v>4</v>
      </c>
      <c r="B5" s="28">
        <v>504</v>
      </c>
      <c r="C5" s="28">
        <v>5</v>
      </c>
      <c r="D5" s="28" t="s">
        <v>22</v>
      </c>
      <c r="E5" s="28">
        <v>522</v>
      </c>
      <c r="F5" s="29">
        <f t="shared" si="0"/>
        <v>574.20000000000005</v>
      </c>
      <c r="G5" s="85">
        <v>46800</v>
      </c>
      <c r="H5" s="75">
        <f t="shared" si="1"/>
        <v>24429600</v>
      </c>
      <c r="I5" s="76">
        <f t="shared" si="2"/>
        <v>28094040</v>
      </c>
      <c r="J5" s="76">
        <f t="shared" si="3"/>
        <v>19543680</v>
      </c>
      <c r="K5" s="77">
        <f t="shared" si="4"/>
        <v>70000</v>
      </c>
      <c r="L5" s="76">
        <f t="shared" si="5"/>
        <v>2009700.0000000002</v>
      </c>
      <c r="M5" s="28" t="s">
        <v>16</v>
      </c>
      <c r="N5" s="20"/>
      <c r="O5" s="20"/>
    </row>
    <row r="6" spans="1:15" s="21" customFormat="1" ht="12.75" x14ac:dyDescent="0.2">
      <c r="A6" s="28">
        <v>5</v>
      </c>
      <c r="B6" s="28">
        <v>505</v>
      </c>
      <c r="C6" s="28">
        <v>5</v>
      </c>
      <c r="D6" s="28" t="s">
        <v>12</v>
      </c>
      <c r="E6" s="28">
        <v>585</v>
      </c>
      <c r="F6" s="29">
        <f t="shared" si="0"/>
        <v>643.5</v>
      </c>
      <c r="G6" s="85">
        <v>46800</v>
      </c>
      <c r="H6" s="75">
        <f t="shared" ref="H6" si="6">E6*G6</f>
        <v>27378000</v>
      </c>
      <c r="I6" s="76">
        <f t="shared" si="2"/>
        <v>31484700</v>
      </c>
      <c r="J6" s="76">
        <f t="shared" ref="J6" si="7">H6*0.8</f>
        <v>21902400</v>
      </c>
      <c r="K6" s="77">
        <f t="shared" ref="K6" si="8">MROUND((I6*0.03/12),500)</f>
        <v>78500</v>
      </c>
      <c r="L6" s="76">
        <f t="shared" si="5"/>
        <v>2252250</v>
      </c>
      <c r="M6" s="28" t="s">
        <v>16</v>
      </c>
      <c r="N6" s="20"/>
      <c r="O6" s="20"/>
    </row>
    <row r="7" spans="1:15" s="21" customFormat="1" ht="12.75" x14ac:dyDescent="0.2">
      <c r="A7" s="28">
        <v>6</v>
      </c>
      <c r="B7" s="28">
        <v>601</v>
      </c>
      <c r="C7" s="28">
        <v>6</v>
      </c>
      <c r="D7" s="28" t="s">
        <v>22</v>
      </c>
      <c r="E7" s="28">
        <v>416</v>
      </c>
      <c r="F7" s="29">
        <f t="shared" si="0"/>
        <v>457.6</v>
      </c>
      <c r="G7" s="85">
        <v>46800</v>
      </c>
      <c r="H7" s="75">
        <f t="shared" si="1"/>
        <v>19468800</v>
      </c>
      <c r="I7" s="76">
        <f t="shared" si="2"/>
        <v>22389120</v>
      </c>
      <c r="J7" s="76">
        <f t="shared" si="3"/>
        <v>15575040</v>
      </c>
      <c r="K7" s="77">
        <f t="shared" si="4"/>
        <v>56000</v>
      </c>
      <c r="L7" s="76">
        <f t="shared" si="5"/>
        <v>1601600</v>
      </c>
      <c r="M7" s="28" t="s">
        <v>16</v>
      </c>
      <c r="N7" s="20"/>
      <c r="O7" s="20"/>
    </row>
    <row r="8" spans="1:15" s="21" customFormat="1" ht="12.75" x14ac:dyDescent="0.2">
      <c r="A8" s="28">
        <v>7</v>
      </c>
      <c r="B8" s="28">
        <v>602</v>
      </c>
      <c r="C8" s="28">
        <v>6</v>
      </c>
      <c r="D8" s="28" t="s">
        <v>12</v>
      </c>
      <c r="E8" s="28">
        <v>587</v>
      </c>
      <c r="F8" s="29">
        <f t="shared" si="0"/>
        <v>645.70000000000005</v>
      </c>
      <c r="G8" s="85">
        <v>46800</v>
      </c>
      <c r="H8" s="75">
        <f t="shared" si="1"/>
        <v>27471600</v>
      </c>
      <c r="I8" s="76">
        <f t="shared" si="2"/>
        <v>31592340</v>
      </c>
      <c r="J8" s="76">
        <f t="shared" si="3"/>
        <v>21977280</v>
      </c>
      <c r="K8" s="77">
        <f t="shared" si="4"/>
        <v>79000</v>
      </c>
      <c r="L8" s="76">
        <f t="shared" si="5"/>
        <v>2259950</v>
      </c>
      <c r="M8" s="28" t="s">
        <v>16</v>
      </c>
      <c r="N8" s="20"/>
      <c r="O8" s="20"/>
    </row>
    <row r="9" spans="1:15" s="21" customFormat="1" ht="12.75" x14ac:dyDescent="0.2">
      <c r="A9" s="28">
        <v>8</v>
      </c>
      <c r="B9" s="28">
        <v>603</v>
      </c>
      <c r="C9" s="28">
        <v>6</v>
      </c>
      <c r="D9" s="28" t="s">
        <v>22</v>
      </c>
      <c r="E9" s="28">
        <v>522</v>
      </c>
      <c r="F9" s="29">
        <f t="shared" si="0"/>
        <v>574.20000000000005</v>
      </c>
      <c r="G9" s="85">
        <v>46800</v>
      </c>
      <c r="H9" s="75">
        <f t="shared" si="1"/>
        <v>24429600</v>
      </c>
      <c r="I9" s="76">
        <f t="shared" si="2"/>
        <v>28094040</v>
      </c>
      <c r="J9" s="76">
        <f t="shared" si="3"/>
        <v>19543680</v>
      </c>
      <c r="K9" s="77">
        <f t="shared" si="4"/>
        <v>70000</v>
      </c>
      <c r="L9" s="76">
        <f t="shared" si="5"/>
        <v>2009700.0000000002</v>
      </c>
      <c r="M9" s="28" t="s">
        <v>16</v>
      </c>
      <c r="N9" s="20"/>
      <c r="O9" s="20"/>
    </row>
    <row r="10" spans="1:15" s="21" customFormat="1" ht="12.75" x14ac:dyDescent="0.2">
      <c r="A10" s="28">
        <v>9</v>
      </c>
      <c r="B10" s="28">
        <v>604</v>
      </c>
      <c r="C10" s="28">
        <v>6</v>
      </c>
      <c r="D10" s="28" t="s">
        <v>22</v>
      </c>
      <c r="E10" s="28">
        <v>522</v>
      </c>
      <c r="F10" s="29">
        <f t="shared" si="0"/>
        <v>574.20000000000005</v>
      </c>
      <c r="G10" s="85">
        <v>46800</v>
      </c>
      <c r="H10" s="75">
        <f t="shared" si="1"/>
        <v>24429600</v>
      </c>
      <c r="I10" s="76">
        <f t="shared" si="2"/>
        <v>28094040</v>
      </c>
      <c r="J10" s="76">
        <f t="shared" si="3"/>
        <v>19543680</v>
      </c>
      <c r="K10" s="77">
        <f t="shared" si="4"/>
        <v>70000</v>
      </c>
      <c r="L10" s="76">
        <f t="shared" si="5"/>
        <v>2009700.0000000002</v>
      </c>
      <c r="M10" s="28" t="s">
        <v>16</v>
      </c>
      <c r="N10" s="20"/>
      <c r="O10" s="20"/>
    </row>
    <row r="11" spans="1:15" s="21" customFormat="1" ht="12.75" x14ac:dyDescent="0.2">
      <c r="A11" s="28">
        <v>10</v>
      </c>
      <c r="B11" s="28">
        <v>605</v>
      </c>
      <c r="C11" s="28">
        <v>6</v>
      </c>
      <c r="D11" s="28" t="s">
        <v>12</v>
      </c>
      <c r="E11" s="28">
        <v>585</v>
      </c>
      <c r="F11" s="29">
        <f t="shared" si="0"/>
        <v>643.5</v>
      </c>
      <c r="G11" s="85">
        <v>46800</v>
      </c>
      <c r="H11" s="75">
        <f t="shared" si="1"/>
        <v>27378000</v>
      </c>
      <c r="I11" s="76">
        <f t="shared" si="2"/>
        <v>31484700</v>
      </c>
      <c r="J11" s="76">
        <f t="shared" si="3"/>
        <v>21902400</v>
      </c>
      <c r="K11" s="77">
        <f t="shared" si="4"/>
        <v>78500</v>
      </c>
      <c r="L11" s="76">
        <f t="shared" si="5"/>
        <v>2252250</v>
      </c>
      <c r="M11" s="28" t="s">
        <v>16</v>
      </c>
      <c r="N11" s="20"/>
      <c r="O11" s="20">
        <v>18600000</v>
      </c>
    </row>
    <row r="12" spans="1:15" s="21" customFormat="1" ht="12.75" x14ac:dyDescent="0.2">
      <c r="A12" s="28">
        <v>11</v>
      </c>
      <c r="B12" s="28">
        <v>606</v>
      </c>
      <c r="C12" s="28">
        <v>6</v>
      </c>
      <c r="D12" s="28" t="s">
        <v>22</v>
      </c>
      <c r="E12" s="28">
        <v>413</v>
      </c>
      <c r="F12" s="29">
        <f t="shared" si="0"/>
        <v>454.3</v>
      </c>
      <c r="G12" s="85">
        <v>46800</v>
      </c>
      <c r="H12" s="75">
        <f t="shared" si="1"/>
        <v>19328400</v>
      </c>
      <c r="I12" s="76">
        <f t="shared" si="2"/>
        <v>22227660</v>
      </c>
      <c r="J12" s="76">
        <f t="shared" si="3"/>
        <v>15462720</v>
      </c>
      <c r="K12" s="77">
        <f t="shared" si="4"/>
        <v>55500</v>
      </c>
      <c r="L12" s="76">
        <f t="shared" si="5"/>
        <v>1590050</v>
      </c>
      <c r="M12" s="28" t="s">
        <v>16</v>
      </c>
      <c r="N12" s="20"/>
      <c r="O12" s="20">
        <f>O11*1.2</f>
        <v>22320000</v>
      </c>
    </row>
    <row r="13" spans="1:15" s="21" customFormat="1" ht="12.75" x14ac:dyDescent="0.2">
      <c r="A13" s="28">
        <v>12</v>
      </c>
      <c r="B13" s="28">
        <v>701</v>
      </c>
      <c r="C13" s="28">
        <v>7</v>
      </c>
      <c r="D13" s="28" t="s">
        <v>22</v>
      </c>
      <c r="E13" s="28">
        <v>416</v>
      </c>
      <c r="F13" s="29">
        <f t="shared" si="0"/>
        <v>457.6</v>
      </c>
      <c r="G13" s="85">
        <v>47120</v>
      </c>
      <c r="H13" s="75">
        <f t="shared" si="1"/>
        <v>19601920</v>
      </c>
      <c r="I13" s="76">
        <f t="shared" si="2"/>
        <v>22542208</v>
      </c>
      <c r="J13" s="76">
        <f t="shared" si="3"/>
        <v>15681536</v>
      </c>
      <c r="K13" s="77">
        <f t="shared" si="4"/>
        <v>56500</v>
      </c>
      <c r="L13" s="76">
        <f t="shared" si="5"/>
        <v>1601600</v>
      </c>
      <c r="M13" s="28" t="s">
        <v>16</v>
      </c>
      <c r="N13" s="20"/>
      <c r="O13" s="20"/>
    </row>
    <row r="14" spans="1:15" s="21" customFormat="1" ht="12.75" x14ac:dyDescent="0.2">
      <c r="A14" s="28">
        <v>13</v>
      </c>
      <c r="B14" s="28">
        <v>702</v>
      </c>
      <c r="C14" s="28">
        <v>7</v>
      </c>
      <c r="D14" s="28" t="s">
        <v>12</v>
      </c>
      <c r="E14" s="28">
        <v>587</v>
      </c>
      <c r="F14" s="29">
        <f t="shared" si="0"/>
        <v>645.70000000000005</v>
      </c>
      <c r="G14" s="85">
        <v>47120</v>
      </c>
      <c r="H14" s="75">
        <f t="shared" si="1"/>
        <v>27659440</v>
      </c>
      <c r="I14" s="76">
        <f t="shared" si="2"/>
        <v>31808356</v>
      </c>
      <c r="J14" s="76">
        <f t="shared" si="3"/>
        <v>22127552</v>
      </c>
      <c r="K14" s="77">
        <f t="shared" si="4"/>
        <v>79500</v>
      </c>
      <c r="L14" s="76">
        <f t="shared" si="5"/>
        <v>2259950</v>
      </c>
      <c r="M14" s="28" t="s">
        <v>16</v>
      </c>
      <c r="N14" s="20"/>
      <c r="O14" s="20"/>
    </row>
    <row r="15" spans="1:15" s="21" customFormat="1" ht="12.75" x14ac:dyDescent="0.2">
      <c r="A15" s="28">
        <v>14</v>
      </c>
      <c r="B15" s="28">
        <v>703</v>
      </c>
      <c r="C15" s="28">
        <v>7</v>
      </c>
      <c r="D15" s="28" t="s">
        <v>22</v>
      </c>
      <c r="E15" s="28">
        <v>522</v>
      </c>
      <c r="F15" s="29">
        <f t="shared" si="0"/>
        <v>574.20000000000005</v>
      </c>
      <c r="G15" s="85">
        <v>47120</v>
      </c>
      <c r="H15" s="75">
        <f t="shared" si="1"/>
        <v>24596640</v>
      </c>
      <c r="I15" s="76">
        <f t="shared" si="2"/>
        <v>28286136</v>
      </c>
      <c r="J15" s="76">
        <f t="shared" si="3"/>
        <v>19677312</v>
      </c>
      <c r="K15" s="77">
        <f t="shared" si="4"/>
        <v>70500</v>
      </c>
      <c r="L15" s="76">
        <f t="shared" si="5"/>
        <v>2009700.0000000002</v>
      </c>
      <c r="M15" s="28" t="s">
        <v>16</v>
      </c>
      <c r="N15" s="20"/>
      <c r="O15" s="20"/>
    </row>
    <row r="16" spans="1:15" s="21" customFormat="1" ht="12.75" x14ac:dyDescent="0.2">
      <c r="A16" s="28">
        <v>15</v>
      </c>
      <c r="B16" s="28">
        <v>704</v>
      </c>
      <c r="C16" s="28">
        <v>7</v>
      </c>
      <c r="D16" s="28" t="s">
        <v>22</v>
      </c>
      <c r="E16" s="28">
        <v>522</v>
      </c>
      <c r="F16" s="29">
        <f t="shared" si="0"/>
        <v>574.20000000000005</v>
      </c>
      <c r="G16" s="85">
        <v>47120</v>
      </c>
      <c r="H16" s="75">
        <f t="shared" si="1"/>
        <v>24596640</v>
      </c>
      <c r="I16" s="76">
        <f t="shared" si="2"/>
        <v>28286136</v>
      </c>
      <c r="J16" s="76">
        <f t="shared" si="3"/>
        <v>19677312</v>
      </c>
      <c r="K16" s="77">
        <f t="shared" si="4"/>
        <v>70500</v>
      </c>
      <c r="L16" s="76">
        <f t="shared" si="5"/>
        <v>2009700.0000000002</v>
      </c>
      <c r="M16" s="28" t="s">
        <v>16</v>
      </c>
      <c r="N16" s="20"/>
      <c r="O16" s="20"/>
    </row>
    <row r="17" spans="1:15" s="21" customFormat="1" ht="12.75" x14ac:dyDescent="0.2">
      <c r="A17" s="28">
        <v>16</v>
      </c>
      <c r="B17" s="28">
        <v>706</v>
      </c>
      <c r="C17" s="28">
        <v>7</v>
      </c>
      <c r="D17" s="28" t="s">
        <v>22</v>
      </c>
      <c r="E17" s="28">
        <v>413</v>
      </c>
      <c r="F17" s="29">
        <f t="shared" si="0"/>
        <v>454.3</v>
      </c>
      <c r="G17" s="85">
        <v>47120</v>
      </c>
      <c r="H17" s="75">
        <f t="shared" si="1"/>
        <v>19460560</v>
      </c>
      <c r="I17" s="76">
        <f t="shared" si="2"/>
        <v>22379644</v>
      </c>
      <c r="J17" s="76">
        <f t="shared" si="3"/>
        <v>15568448</v>
      </c>
      <c r="K17" s="77">
        <f t="shared" si="4"/>
        <v>56000</v>
      </c>
      <c r="L17" s="76">
        <f t="shared" si="5"/>
        <v>1590050</v>
      </c>
      <c r="M17" s="28" t="s">
        <v>16</v>
      </c>
      <c r="N17" s="20"/>
      <c r="O17" s="20"/>
    </row>
    <row r="18" spans="1:15" s="21" customFormat="1" ht="12.75" x14ac:dyDescent="0.2">
      <c r="A18" s="28">
        <v>17</v>
      </c>
      <c r="B18" s="28">
        <v>801</v>
      </c>
      <c r="C18" s="28">
        <v>8</v>
      </c>
      <c r="D18" s="28" t="s">
        <v>22</v>
      </c>
      <c r="E18" s="28">
        <v>416</v>
      </c>
      <c r="F18" s="29">
        <f t="shared" si="0"/>
        <v>457.6</v>
      </c>
      <c r="G18" s="85">
        <v>47120</v>
      </c>
      <c r="H18" s="75">
        <f t="shared" si="1"/>
        <v>19601920</v>
      </c>
      <c r="I18" s="76">
        <f t="shared" si="2"/>
        <v>22542208</v>
      </c>
      <c r="J18" s="76">
        <f t="shared" si="3"/>
        <v>15681536</v>
      </c>
      <c r="K18" s="77">
        <f t="shared" si="4"/>
        <v>56500</v>
      </c>
      <c r="L18" s="76">
        <f t="shared" si="5"/>
        <v>1601600</v>
      </c>
      <c r="M18" s="28" t="s">
        <v>16</v>
      </c>
      <c r="N18" s="20"/>
      <c r="O18" s="20"/>
    </row>
    <row r="19" spans="1:15" s="21" customFormat="1" ht="12.75" x14ac:dyDescent="0.2">
      <c r="A19" s="28">
        <v>18</v>
      </c>
      <c r="B19" s="28">
        <v>802</v>
      </c>
      <c r="C19" s="28">
        <v>8</v>
      </c>
      <c r="D19" s="28" t="s">
        <v>12</v>
      </c>
      <c r="E19" s="28">
        <v>587</v>
      </c>
      <c r="F19" s="29">
        <f t="shared" si="0"/>
        <v>645.70000000000005</v>
      </c>
      <c r="G19" s="85">
        <v>47120</v>
      </c>
      <c r="H19" s="75">
        <f t="shared" si="1"/>
        <v>27659440</v>
      </c>
      <c r="I19" s="76">
        <f t="shared" si="2"/>
        <v>31808356</v>
      </c>
      <c r="J19" s="76">
        <f t="shared" si="3"/>
        <v>22127552</v>
      </c>
      <c r="K19" s="77">
        <f t="shared" si="4"/>
        <v>79500</v>
      </c>
      <c r="L19" s="76">
        <f t="shared" si="5"/>
        <v>2259950</v>
      </c>
      <c r="M19" s="28" t="s">
        <v>16</v>
      </c>
      <c r="N19" s="20"/>
      <c r="O19" s="20"/>
    </row>
    <row r="20" spans="1:15" s="21" customFormat="1" ht="12.75" x14ac:dyDescent="0.2">
      <c r="A20" s="28">
        <v>19</v>
      </c>
      <c r="B20" s="28">
        <v>803</v>
      </c>
      <c r="C20" s="28">
        <v>8</v>
      </c>
      <c r="D20" s="28" t="s">
        <v>22</v>
      </c>
      <c r="E20" s="28">
        <v>522</v>
      </c>
      <c r="F20" s="29">
        <f t="shared" si="0"/>
        <v>574.20000000000005</v>
      </c>
      <c r="G20" s="85">
        <v>47120</v>
      </c>
      <c r="H20" s="75">
        <f t="shared" si="1"/>
        <v>24596640</v>
      </c>
      <c r="I20" s="76">
        <f t="shared" si="2"/>
        <v>28286136</v>
      </c>
      <c r="J20" s="76">
        <f t="shared" si="3"/>
        <v>19677312</v>
      </c>
      <c r="K20" s="77">
        <f t="shared" si="4"/>
        <v>70500</v>
      </c>
      <c r="L20" s="76">
        <f t="shared" si="5"/>
        <v>2009700.0000000002</v>
      </c>
      <c r="M20" s="28" t="s">
        <v>16</v>
      </c>
      <c r="N20" s="20"/>
      <c r="O20" s="20"/>
    </row>
    <row r="21" spans="1:15" s="21" customFormat="1" ht="12.75" x14ac:dyDescent="0.2">
      <c r="A21" s="28">
        <v>20</v>
      </c>
      <c r="B21" s="28">
        <v>804</v>
      </c>
      <c r="C21" s="28">
        <v>8</v>
      </c>
      <c r="D21" s="28" t="s">
        <v>22</v>
      </c>
      <c r="E21" s="28">
        <v>522</v>
      </c>
      <c r="F21" s="29">
        <f t="shared" si="0"/>
        <v>574.20000000000005</v>
      </c>
      <c r="G21" s="85">
        <v>47120</v>
      </c>
      <c r="H21" s="75">
        <f t="shared" si="1"/>
        <v>24596640</v>
      </c>
      <c r="I21" s="76">
        <f t="shared" si="2"/>
        <v>28286136</v>
      </c>
      <c r="J21" s="76">
        <f t="shared" si="3"/>
        <v>19677312</v>
      </c>
      <c r="K21" s="77">
        <f t="shared" si="4"/>
        <v>70500</v>
      </c>
      <c r="L21" s="76">
        <f t="shared" si="5"/>
        <v>2009700.0000000002</v>
      </c>
      <c r="M21" s="28" t="s">
        <v>16</v>
      </c>
      <c r="N21" s="20"/>
      <c r="O21" s="20"/>
    </row>
    <row r="22" spans="1:15" s="21" customFormat="1" ht="12.75" x14ac:dyDescent="0.2">
      <c r="A22" s="28">
        <v>21</v>
      </c>
      <c r="B22" s="28">
        <v>805</v>
      </c>
      <c r="C22" s="28">
        <v>8</v>
      </c>
      <c r="D22" s="28" t="s">
        <v>12</v>
      </c>
      <c r="E22" s="28">
        <v>585</v>
      </c>
      <c r="F22" s="29">
        <f t="shared" si="0"/>
        <v>643.5</v>
      </c>
      <c r="G22" s="85">
        <v>47120</v>
      </c>
      <c r="H22" s="75">
        <f t="shared" si="1"/>
        <v>27565200</v>
      </c>
      <c r="I22" s="76">
        <f t="shared" si="2"/>
        <v>31699980</v>
      </c>
      <c r="J22" s="76">
        <f t="shared" si="3"/>
        <v>22052160</v>
      </c>
      <c r="K22" s="77">
        <f t="shared" si="4"/>
        <v>79000</v>
      </c>
      <c r="L22" s="76">
        <f t="shared" si="5"/>
        <v>2252250</v>
      </c>
      <c r="M22" s="28" t="s">
        <v>16</v>
      </c>
      <c r="N22" s="20"/>
      <c r="O22" s="20"/>
    </row>
    <row r="23" spans="1:15" s="21" customFormat="1" ht="12.75" x14ac:dyDescent="0.2">
      <c r="A23" s="28">
        <v>22</v>
      </c>
      <c r="B23" s="28">
        <v>806</v>
      </c>
      <c r="C23" s="28">
        <v>8</v>
      </c>
      <c r="D23" s="28" t="s">
        <v>22</v>
      </c>
      <c r="E23" s="28">
        <v>413</v>
      </c>
      <c r="F23" s="29">
        <f t="shared" si="0"/>
        <v>454.3</v>
      </c>
      <c r="G23" s="85">
        <v>47120</v>
      </c>
      <c r="H23" s="75">
        <f t="shared" si="1"/>
        <v>19460560</v>
      </c>
      <c r="I23" s="76">
        <f t="shared" si="2"/>
        <v>22379644</v>
      </c>
      <c r="J23" s="76">
        <f t="shared" si="3"/>
        <v>15568448</v>
      </c>
      <c r="K23" s="77">
        <f t="shared" si="4"/>
        <v>56000</v>
      </c>
      <c r="L23" s="76">
        <f t="shared" si="5"/>
        <v>1590050</v>
      </c>
      <c r="M23" s="28" t="s">
        <v>16</v>
      </c>
      <c r="N23" s="20"/>
      <c r="O23" s="20"/>
    </row>
    <row r="24" spans="1:15" s="21" customFormat="1" ht="12.75" x14ac:dyDescent="0.2">
      <c r="A24" s="28">
        <v>23</v>
      </c>
      <c r="B24" s="28">
        <v>901</v>
      </c>
      <c r="C24" s="28">
        <v>9</v>
      </c>
      <c r="D24" s="28" t="s">
        <v>22</v>
      </c>
      <c r="E24" s="28">
        <v>416</v>
      </c>
      <c r="F24" s="29">
        <f t="shared" si="0"/>
        <v>457.6</v>
      </c>
      <c r="G24" s="85">
        <v>47120</v>
      </c>
      <c r="H24" s="75">
        <f t="shared" si="1"/>
        <v>19601920</v>
      </c>
      <c r="I24" s="76">
        <f t="shared" si="2"/>
        <v>22542208</v>
      </c>
      <c r="J24" s="76">
        <f t="shared" si="3"/>
        <v>15681536</v>
      </c>
      <c r="K24" s="77">
        <f t="shared" si="4"/>
        <v>56500</v>
      </c>
      <c r="L24" s="76">
        <f t="shared" si="5"/>
        <v>1601600</v>
      </c>
      <c r="M24" s="28" t="s">
        <v>16</v>
      </c>
      <c r="N24" s="20"/>
      <c r="O24" s="20"/>
    </row>
    <row r="25" spans="1:15" s="21" customFormat="1" ht="12.75" x14ac:dyDescent="0.2">
      <c r="A25" s="28">
        <v>24</v>
      </c>
      <c r="B25" s="28">
        <v>902</v>
      </c>
      <c r="C25" s="28">
        <v>9</v>
      </c>
      <c r="D25" s="28" t="s">
        <v>12</v>
      </c>
      <c r="E25" s="28">
        <v>587</v>
      </c>
      <c r="F25" s="29">
        <f t="shared" si="0"/>
        <v>645.70000000000005</v>
      </c>
      <c r="G25" s="85">
        <v>47120</v>
      </c>
      <c r="H25" s="75">
        <f t="shared" si="1"/>
        <v>27659440</v>
      </c>
      <c r="I25" s="76">
        <f t="shared" si="2"/>
        <v>31808356</v>
      </c>
      <c r="J25" s="76">
        <f t="shared" si="3"/>
        <v>22127552</v>
      </c>
      <c r="K25" s="77">
        <f t="shared" si="4"/>
        <v>79500</v>
      </c>
      <c r="L25" s="76">
        <f t="shared" si="5"/>
        <v>2259950</v>
      </c>
      <c r="M25" s="28" t="s">
        <v>16</v>
      </c>
      <c r="N25" s="20"/>
      <c r="O25" s="20"/>
    </row>
    <row r="26" spans="1:15" s="21" customFormat="1" ht="12.75" x14ac:dyDescent="0.2">
      <c r="A26" s="28">
        <v>25</v>
      </c>
      <c r="B26" s="28">
        <v>903</v>
      </c>
      <c r="C26" s="28">
        <v>9</v>
      </c>
      <c r="D26" s="28" t="s">
        <v>22</v>
      </c>
      <c r="E26" s="28">
        <v>522</v>
      </c>
      <c r="F26" s="29">
        <f t="shared" si="0"/>
        <v>574.20000000000005</v>
      </c>
      <c r="G26" s="85">
        <v>47120</v>
      </c>
      <c r="H26" s="75">
        <f t="shared" si="1"/>
        <v>24596640</v>
      </c>
      <c r="I26" s="76">
        <f t="shared" si="2"/>
        <v>28286136</v>
      </c>
      <c r="J26" s="76">
        <f t="shared" si="3"/>
        <v>19677312</v>
      </c>
      <c r="K26" s="77">
        <f t="shared" si="4"/>
        <v>70500</v>
      </c>
      <c r="L26" s="76">
        <f t="shared" si="5"/>
        <v>2009700.0000000002</v>
      </c>
      <c r="M26" s="28" t="s">
        <v>16</v>
      </c>
      <c r="N26" s="20"/>
      <c r="O26" s="20"/>
    </row>
    <row r="27" spans="1:15" s="21" customFormat="1" ht="12.75" x14ac:dyDescent="0.2">
      <c r="A27" s="28">
        <v>26</v>
      </c>
      <c r="B27" s="28">
        <v>904</v>
      </c>
      <c r="C27" s="28">
        <v>9</v>
      </c>
      <c r="D27" s="28" t="s">
        <v>22</v>
      </c>
      <c r="E27" s="28">
        <v>522</v>
      </c>
      <c r="F27" s="29">
        <f t="shared" si="0"/>
        <v>574.20000000000005</v>
      </c>
      <c r="G27" s="85">
        <v>47120</v>
      </c>
      <c r="H27" s="75">
        <f t="shared" si="1"/>
        <v>24596640</v>
      </c>
      <c r="I27" s="76">
        <f t="shared" si="2"/>
        <v>28286136</v>
      </c>
      <c r="J27" s="76">
        <f t="shared" si="3"/>
        <v>19677312</v>
      </c>
      <c r="K27" s="77">
        <f t="shared" si="4"/>
        <v>70500</v>
      </c>
      <c r="L27" s="76">
        <f t="shared" si="5"/>
        <v>2009700.0000000002</v>
      </c>
      <c r="M27" s="28" t="s">
        <v>16</v>
      </c>
      <c r="N27" s="20"/>
      <c r="O27" s="20"/>
    </row>
    <row r="28" spans="1:15" s="21" customFormat="1" ht="12.75" x14ac:dyDescent="0.2">
      <c r="A28" s="28">
        <v>27</v>
      </c>
      <c r="B28" s="28">
        <v>905</v>
      </c>
      <c r="C28" s="28">
        <v>9</v>
      </c>
      <c r="D28" s="28" t="s">
        <v>12</v>
      </c>
      <c r="E28" s="28">
        <v>585</v>
      </c>
      <c r="F28" s="29">
        <f t="shared" si="0"/>
        <v>643.5</v>
      </c>
      <c r="G28" s="85">
        <v>47120</v>
      </c>
      <c r="H28" s="75">
        <f t="shared" si="1"/>
        <v>27565200</v>
      </c>
      <c r="I28" s="76">
        <f t="shared" si="2"/>
        <v>31699980</v>
      </c>
      <c r="J28" s="76">
        <f t="shared" si="3"/>
        <v>22052160</v>
      </c>
      <c r="K28" s="77">
        <f t="shared" si="4"/>
        <v>79000</v>
      </c>
      <c r="L28" s="76">
        <f t="shared" si="5"/>
        <v>2252250</v>
      </c>
      <c r="M28" s="28" t="s">
        <v>16</v>
      </c>
      <c r="N28" s="20"/>
      <c r="O28" s="20"/>
    </row>
    <row r="29" spans="1:15" s="21" customFormat="1" ht="12.75" x14ac:dyDescent="0.2">
      <c r="A29" s="28">
        <v>28</v>
      </c>
      <c r="B29" s="28">
        <v>906</v>
      </c>
      <c r="C29" s="28">
        <v>9</v>
      </c>
      <c r="D29" s="28" t="s">
        <v>22</v>
      </c>
      <c r="E29" s="28">
        <v>413</v>
      </c>
      <c r="F29" s="29">
        <f t="shared" si="0"/>
        <v>454.3</v>
      </c>
      <c r="G29" s="85">
        <v>47120</v>
      </c>
      <c r="H29" s="75">
        <f t="shared" si="1"/>
        <v>19460560</v>
      </c>
      <c r="I29" s="76">
        <f t="shared" si="2"/>
        <v>22379644</v>
      </c>
      <c r="J29" s="76">
        <f t="shared" si="3"/>
        <v>15568448</v>
      </c>
      <c r="K29" s="77">
        <f t="shared" si="4"/>
        <v>56000</v>
      </c>
      <c r="L29" s="76">
        <f t="shared" si="5"/>
        <v>1590050</v>
      </c>
      <c r="M29" s="28" t="s">
        <v>16</v>
      </c>
      <c r="N29" s="20"/>
      <c r="O29" s="20"/>
    </row>
    <row r="30" spans="1:15" s="21" customFormat="1" ht="12.75" x14ac:dyDescent="0.2">
      <c r="A30" s="28">
        <v>29</v>
      </c>
      <c r="B30" s="28">
        <v>1001</v>
      </c>
      <c r="C30" s="28">
        <v>10</v>
      </c>
      <c r="D30" s="28" t="s">
        <v>22</v>
      </c>
      <c r="E30" s="28">
        <v>416</v>
      </c>
      <c r="F30" s="29">
        <f t="shared" si="0"/>
        <v>457.6</v>
      </c>
      <c r="G30" s="85">
        <v>47440</v>
      </c>
      <c r="H30" s="75">
        <f t="shared" si="1"/>
        <v>19735040</v>
      </c>
      <c r="I30" s="76">
        <f t="shared" si="2"/>
        <v>22695296</v>
      </c>
      <c r="J30" s="76">
        <f t="shared" si="3"/>
        <v>15788032</v>
      </c>
      <c r="K30" s="77">
        <f t="shared" si="4"/>
        <v>56500</v>
      </c>
      <c r="L30" s="76">
        <f t="shared" si="5"/>
        <v>1601600</v>
      </c>
      <c r="M30" s="28" t="s">
        <v>16</v>
      </c>
      <c r="N30" s="20"/>
      <c r="O30" s="20"/>
    </row>
    <row r="31" spans="1:15" s="21" customFormat="1" ht="12.75" x14ac:dyDescent="0.2">
      <c r="A31" s="28">
        <v>30</v>
      </c>
      <c r="B31" s="28">
        <v>1002</v>
      </c>
      <c r="C31" s="28">
        <v>10</v>
      </c>
      <c r="D31" s="28" t="s">
        <v>12</v>
      </c>
      <c r="E31" s="28">
        <v>587</v>
      </c>
      <c r="F31" s="29">
        <f t="shared" si="0"/>
        <v>645.70000000000005</v>
      </c>
      <c r="G31" s="85">
        <v>47440</v>
      </c>
      <c r="H31" s="75">
        <f t="shared" si="1"/>
        <v>27847280</v>
      </c>
      <c r="I31" s="76">
        <f t="shared" si="2"/>
        <v>32024372</v>
      </c>
      <c r="J31" s="76">
        <f t="shared" si="3"/>
        <v>22277824</v>
      </c>
      <c r="K31" s="77">
        <f t="shared" si="4"/>
        <v>80000</v>
      </c>
      <c r="L31" s="76">
        <f t="shared" si="5"/>
        <v>2259950</v>
      </c>
      <c r="M31" s="28" t="s">
        <v>16</v>
      </c>
      <c r="N31" s="20"/>
      <c r="O31" s="20"/>
    </row>
    <row r="32" spans="1:15" s="21" customFormat="1" ht="12.75" x14ac:dyDescent="0.2">
      <c r="A32" s="28">
        <v>31</v>
      </c>
      <c r="B32" s="28">
        <v>1003</v>
      </c>
      <c r="C32" s="28">
        <v>10</v>
      </c>
      <c r="D32" s="28" t="s">
        <v>22</v>
      </c>
      <c r="E32" s="28">
        <v>522</v>
      </c>
      <c r="F32" s="29">
        <f t="shared" si="0"/>
        <v>574.20000000000005</v>
      </c>
      <c r="G32" s="85">
        <v>47440</v>
      </c>
      <c r="H32" s="75">
        <f t="shared" si="1"/>
        <v>24763680</v>
      </c>
      <c r="I32" s="76">
        <f t="shared" si="2"/>
        <v>28478232</v>
      </c>
      <c r="J32" s="76">
        <f t="shared" si="3"/>
        <v>19810944</v>
      </c>
      <c r="K32" s="77">
        <f t="shared" si="4"/>
        <v>71000</v>
      </c>
      <c r="L32" s="76">
        <f t="shared" si="5"/>
        <v>2009700.0000000002</v>
      </c>
      <c r="M32" s="28" t="s">
        <v>16</v>
      </c>
      <c r="N32" s="20"/>
      <c r="O32" s="20"/>
    </row>
    <row r="33" spans="1:15" s="21" customFormat="1" ht="12.75" x14ac:dyDescent="0.2">
      <c r="A33" s="28">
        <v>32</v>
      </c>
      <c r="B33" s="28">
        <v>1004</v>
      </c>
      <c r="C33" s="28">
        <v>10</v>
      </c>
      <c r="D33" s="28" t="s">
        <v>22</v>
      </c>
      <c r="E33" s="28">
        <v>522</v>
      </c>
      <c r="F33" s="29">
        <f t="shared" si="0"/>
        <v>574.20000000000005</v>
      </c>
      <c r="G33" s="85">
        <v>47440</v>
      </c>
      <c r="H33" s="75">
        <f t="shared" si="1"/>
        <v>24763680</v>
      </c>
      <c r="I33" s="76">
        <f t="shared" si="2"/>
        <v>28478232</v>
      </c>
      <c r="J33" s="76">
        <f t="shared" si="3"/>
        <v>19810944</v>
      </c>
      <c r="K33" s="77">
        <f t="shared" si="4"/>
        <v>71000</v>
      </c>
      <c r="L33" s="76">
        <f t="shared" si="5"/>
        <v>2009700.0000000002</v>
      </c>
      <c r="M33" s="28" t="s">
        <v>16</v>
      </c>
      <c r="N33" s="20"/>
      <c r="O33" s="20"/>
    </row>
    <row r="34" spans="1:15" s="21" customFormat="1" ht="12.75" x14ac:dyDescent="0.2">
      <c r="A34" s="28">
        <v>33</v>
      </c>
      <c r="B34" s="28">
        <v>1005</v>
      </c>
      <c r="C34" s="28">
        <v>10</v>
      </c>
      <c r="D34" s="28" t="s">
        <v>12</v>
      </c>
      <c r="E34" s="28">
        <v>585</v>
      </c>
      <c r="F34" s="29">
        <f t="shared" si="0"/>
        <v>643.5</v>
      </c>
      <c r="G34" s="85">
        <v>47440</v>
      </c>
      <c r="H34" s="75">
        <f t="shared" si="1"/>
        <v>27752400</v>
      </c>
      <c r="I34" s="76">
        <f t="shared" si="2"/>
        <v>31915260</v>
      </c>
      <c r="J34" s="76">
        <f t="shared" si="3"/>
        <v>22201920</v>
      </c>
      <c r="K34" s="77">
        <f t="shared" si="4"/>
        <v>80000</v>
      </c>
      <c r="L34" s="76">
        <f t="shared" si="5"/>
        <v>2252250</v>
      </c>
      <c r="M34" s="28" t="s">
        <v>16</v>
      </c>
      <c r="N34" s="20"/>
      <c r="O34" s="20"/>
    </row>
    <row r="35" spans="1:15" s="21" customFormat="1" ht="12.75" x14ac:dyDescent="0.2">
      <c r="A35" s="28">
        <v>34</v>
      </c>
      <c r="B35" s="28">
        <v>1006</v>
      </c>
      <c r="C35" s="28">
        <v>10</v>
      </c>
      <c r="D35" s="28" t="s">
        <v>22</v>
      </c>
      <c r="E35" s="28">
        <v>413</v>
      </c>
      <c r="F35" s="29">
        <f t="shared" si="0"/>
        <v>454.3</v>
      </c>
      <c r="G35" s="85">
        <v>47440</v>
      </c>
      <c r="H35" s="75">
        <f t="shared" si="1"/>
        <v>19592720</v>
      </c>
      <c r="I35" s="76">
        <f t="shared" si="2"/>
        <v>22531628</v>
      </c>
      <c r="J35" s="76">
        <f t="shared" si="3"/>
        <v>15674176</v>
      </c>
      <c r="K35" s="77">
        <f t="shared" si="4"/>
        <v>56500</v>
      </c>
      <c r="L35" s="76">
        <f t="shared" si="5"/>
        <v>1590050</v>
      </c>
      <c r="M35" s="28" t="s">
        <v>16</v>
      </c>
      <c r="N35" s="20"/>
      <c r="O35" s="20"/>
    </row>
    <row r="36" spans="1:15" s="21" customFormat="1" ht="12.75" x14ac:dyDescent="0.2">
      <c r="A36" s="28">
        <v>35</v>
      </c>
      <c r="B36" s="28">
        <v>1101</v>
      </c>
      <c r="C36" s="28">
        <v>11</v>
      </c>
      <c r="D36" s="28" t="s">
        <v>22</v>
      </c>
      <c r="E36" s="28">
        <v>416</v>
      </c>
      <c r="F36" s="29">
        <f t="shared" si="0"/>
        <v>457.6</v>
      </c>
      <c r="G36" s="85">
        <v>47440</v>
      </c>
      <c r="H36" s="75">
        <f t="shared" si="1"/>
        <v>19735040</v>
      </c>
      <c r="I36" s="76">
        <f t="shared" si="2"/>
        <v>22695296</v>
      </c>
      <c r="J36" s="76">
        <f t="shared" si="3"/>
        <v>15788032</v>
      </c>
      <c r="K36" s="77">
        <f t="shared" si="4"/>
        <v>56500</v>
      </c>
      <c r="L36" s="76">
        <f t="shared" si="5"/>
        <v>1601600</v>
      </c>
      <c r="M36" s="28" t="s">
        <v>16</v>
      </c>
      <c r="N36" s="20"/>
      <c r="O36" s="20"/>
    </row>
    <row r="37" spans="1:15" s="21" customFormat="1" ht="12.75" x14ac:dyDescent="0.2">
      <c r="A37" s="28">
        <v>36</v>
      </c>
      <c r="B37" s="28">
        <v>1102</v>
      </c>
      <c r="C37" s="28">
        <v>11</v>
      </c>
      <c r="D37" s="28" t="s">
        <v>12</v>
      </c>
      <c r="E37" s="28">
        <v>587</v>
      </c>
      <c r="F37" s="29">
        <f t="shared" si="0"/>
        <v>645.70000000000005</v>
      </c>
      <c r="G37" s="85">
        <v>47440</v>
      </c>
      <c r="H37" s="75">
        <f t="shared" si="1"/>
        <v>27847280</v>
      </c>
      <c r="I37" s="76">
        <f t="shared" si="2"/>
        <v>32024372</v>
      </c>
      <c r="J37" s="76">
        <f t="shared" si="3"/>
        <v>22277824</v>
      </c>
      <c r="K37" s="77">
        <f t="shared" si="4"/>
        <v>80000</v>
      </c>
      <c r="L37" s="76">
        <f t="shared" si="5"/>
        <v>2259950</v>
      </c>
      <c r="M37" s="28" t="s">
        <v>16</v>
      </c>
      <c r="N37" s="20"/>
      <c r="O37" s="20"/>
    </row>
    <row r="38" spans="1:15" s="21" customFormat="1" ht="12.75" x14ac:dyDescent="0.2">
      <c r="A38" s="28">
        <v>37</v>
      </c>
      <c r="B38" s="28">
        <v>1103</v>
      </c>
      <c r="C38" s="28">
        <v>11</v>
      </c>
      <c r="D38" s="28" t="s">
        <v>22</v>
      </c>
      <c r="E38" s="28">
        <v>522</v>
      </c>
      <c r="F38" s="29">
        <f t="shared" si="0"/>
        <v>574.20000000000005</v>
      </c>
      <c r="G38" s="85">
        <v>47440</v>
      </c>
      <c r="H38" s="75">
        <f t="shared" si="1"/>
        <v>24763680</v>
      </c>
      <c r="I38" s="76">
        <f t="shared" si="2"/>
        <v>28478232</v>
      </c>
      <c r="J38" s="76">
        <f t="shared" si="3"/>
        <v>19810944</v>
      </c>
      <c r="K38" s="77">
        <f t="shared" si="4"/>
        <v>71000</v>
      </c>
      <c r="L38" s="76">
        <f t="shared" si="5"/>
        <v>2009700.0000000002</v>
      </c>
      <c r="M38" s="28" t="s">
        <v>16</v>
      </c>
      <c r="N38" s="20"/>
      <c r="O38" s="20"/>
    </row>
    <row r="39" spans="1:15" s="21" customFormat="1" ht="12.75" x14ac:dyDescent="0.2">
      <c r="A39" s="28">
        <v>38</v>
      </c>
      <c r="B39" s="28">
        <v>1104</v>
      </c>
      <c r="C39" s="28">
        <v>11</v>
      </c>
      <c r="D39" s="28" t="s">
        <v>22</v>
      </c>
      <c r="E39" s="28">
        <v>522</v>
      </c>
      <c r="F39" s="29">
        <f t="shared" si="0"/>
        <v>574.20000000000005</v>
      </c>
      <c r="G39" s="85">
        <v>47440</v>
      </c>
      <c r="H39" s="75">
        <f t="shared" si="1"/>
        <v>24763680</v>
      </c>
      <c r="I39" s="76">
        <f t="shared" si="2"/>
        <v>28478232</v>
      </c>
      <c r="J39" s="76">
        <f t="shared" si="3"/>
        <v>19810944</v>
      </c>
      <c r="K39" s="77">
        <f t="shared" si="4"/>
        <v>71000</v>
      </c>
      <c r="L39" s="76">
        <f t="shared" si="5"/>
        <v>2009700.0000000002</v>
      </c>
      <c r="M39" s="28" t="s">
        <v>16</v>
      </c>
      <c r="N39" s="20"/>
      <c r="O39" s="20"/>
    </row>
    <row r="40" spans="1:15" s="21" customFormat="1" ht="12.75" x14ac:dyDescent="0.2">
      <c r="A40" s="28">
        <v>39</v>
      </c>
      <c r="B40" s="28">
        <v>1105</v>
      </c>
      <c r="C40" s="28">
        <v>11</v>
      </c>
      <c r="D40" s="28" t="s">
        <v>12</v>
      </c>
      <c r="E40" s="28">
        <v>585</v>
      </c>
      <c r="F40" s="29">
        <f t="shared" si="0"/>
        <v>643.5</v>
      </c>
      <c r="G40" s="85">
        <v>47440</v>
      </c>
      <c r="H40" s="75">
        <f t="shared" si="1"/>
        <v>27752400</v>
      </c>
      <c r="I40" s="76">
        <f t="shared" si="2"/>
        <v>31915260</v>
      </c>
      <c r="J40" s="76">
        <f t="shared" si="3"/>
        <v>22201920</v>
      </c>
      <c r="K40" s="77">
        <f t="shared" si="4"/>
        <v>80000</v>
      </c>
      <c r="L40" s="76">
        <f t="shared" si="5"/>
        <v>2252250</v>
      </c>
      <c r="M40" s="28" t="s">
        <v>16</v>
      </c>
      <c r="N40" s="20"/>
      <c r="O40" s="20"/>
    </row>
    <row r="41" spans="1:15" s="21" customFormat="1" ht="12.75" x14ac:dyDescent="0.2">
      <c r="A41" s="28">
        <v>40</v>
      </c>
      <c r="B41" s="28">
        <v>1106</v>
      </c>
      <c r="C41" s="28">
        <v>11</v>
      </c>
      <c r="D41" s="28" t="s">
        <v>22</v>
      </c>
      <c r="E41" s="28">
        <v>413</v>
      </c>
      <c r="F41" s="29">
        <f t="shared" si="0"/>
        <v>454.3</v>
      </c>
      <c r="G41" s="85">
        <v>47440</v>
      </c>
      <c r="H41" s="75">
        <f t="shared" si="1"/>
        <v>19592720</v>
      </c>
      <c r="I41" s="76">
        <f t="shared" si="2"/>
        <v>22531628</v>
      </c>
      <c r="J41" s="76">
        <f t="shared" si="3"/>
        <v>15674176</v>
      </c>
      <c r="K41" s="77">
        <f t="shared" si="4"/>
        <v>56500</v>
      </c>
      <c r="L41" s="76">
        <f t="shared" si="5"/>
        <v>1590050</v>
      </c>
      <c r="M41" s="28" t="s">
        <v>16</v>
      </c>
      <c r="N41" s="20"/>
      <c r="O41" s="20"/>
    </row>
    <row r="42" spans="1:15" s="21" customFormat="1" ht="12.75" x14ac:dyDescent="0.2">
      <c r="A42" s="28">
        <v>41</v>
      </c>
      <c r="B42" s="28">
        <v>1201</v>
      </c>
      <c r="C42" s="28">
        <v>12</v>
      </c>
      <c r="D42" s="28" t="s">
        <v>22</v>
      </c>
      <c r="E42" s="28">
        <v>416</v>
      </c>
      <c r="F42" s="29">
        <f t="shared" si="0"/>
        <v>457.6</v>
      </c>
      <c r="G42" s="85">
        <v>47440</v>
      </c>
      <c r="H42" s="75">
        <f t="shared" si="1"/>
        <v>19735040</v>
      </c>
      <c r="I42" s="76">
        <f t="shared" si="2"/>
        <v>22695296</v>
      </c>
      <c r="J42" s="76">
        <f t="shared" si="3"/>
        <v>15788032</v>
      </c>
      <c r="K42" s="77">
        <f t="shared" si="4"/>
        <v>56500</v>
      </c>
      <c r="L42" s="76">
        <f t="shared" si="5"/>
        <v>1601600</v>
      </c>
      <c r="M42" s="28" t="s">
        <v>16</v>
      </c>
      <c r="N42" s="20"/>
      <c r="O42" s="20"/>
    </row>
    <row r="43" spans="1:15" s="21" customFormat="1" ht="12.75" x14ac:dyDescent="0.2">
      <c r="A43" s="28">
        <v>42</v>
      </c>
      <c r="B43" s="28">
        <v>1202</v>
      </c>
      <c r="C43" s="28">
        <v>12</v>
      </c>
      <c r="D43" s="28" t="s">
        <v>12</v>
      </c>
      <c r="E43" s="28">
        <v>587</v>
      </c>
      <c r="F43" s="29">
        <f t="shared" si="0"/>
        <v>645.70000000000005</v>
      </c>
      <c r="G43" s="85">
        <v>47440</v>
      </c>
      <c r="H43" s="75">
        <f t="shared" si="1"/>
        <v>27847280</v>
      </c>
      <c r="I43" s="76">
        <f t="shared" si="2"/>
        <v>32024372</v>
      </c>
      <c r="J43" s="76">
        <f t="shared" si="3"/>
        <v>22277824</v>
      </c>
      <c r="K43" s="77">
        <f t="shared" si="4"/>
        <v>80000</v>
      </c>
      <c r="L43" s="76">
        <f t="shared" si="5"/>
        <v>2259950</v>
      </c>
      <c r="M43" s="28" t="s">
        <v>16</v>
      </c>
      <c r="N43" s="20"/>
      <c r="O43" s="20"/>
    </row>
    <row r="44" spans="1:15" s="21" customFormat="1" ht="12.75" x14ac:dyDescent="0.2">
      <c r="A44" s="28">
        <v>43</v>
      </c>
      <c r="B44" s="28">
        <v>1203</v>
      </c>
      <c r="C44" s="28">
        <v>12</v>
      </c>
      <c r="D44" s="28" t="s">
        <v>22</v>
      </c>
      <c r="E44" s="28">
        <v>522</v>
      </c>
      <c r="F44" s="29">
        <f t="shared" si="0"/>
        <v>574.20000000000005</v>
      </c>
      <c r="G44" s="85">
        <v>47440</v>
      </c>
      <c r="H44" s="75">
        <f t="shared" si="1"/>
        <v>24763680</v>
      </c>
      <c r="I44" s="76">
        <f t="shared" si="2"/>
        <v>28478232</v>
      </c>
      <c r="J44" s="76">
        <f t="shared" si="3"/>
        <v>19810944</v>
      </c>
      <c r="K44" s="77">
        <f t="shared" si="4"/>
        <v>71000</v>
      </c>
      <c r="L44" s="76">
        <f t="shared" si="5"/>
        <v>2009700.0000000002</v>
      </c>
      <c r="M44" s="28" t="s">
        <v>16</v>
      </c>
      <c r="N44" s="20"/>
      <c r="O44" s="20"/>
    </row>
    <row r="45" spans="1:15" s="21" customFormat="1" ht="12.75" x14ac:dyDescent="0.2">
      <c r="A45" s="28">
        <v>44</v>
      </c>
      <c r="B45" s="28">
        <v>1204</v>
      </c>
      <c r="C45" s="28">
        <v>12</v>
      </c>
      <c r="D45" s="28" t="s">
        <v>22</v>
      </c>
      <c r="E45" s="28">
        <v>522</v>
      </c>
      <c r="F45" s="29">
        <f t="shared" si="0"/>
        <v>574.20000000000005</v>
      </c>
      <c r="G45" s="85">
        <v>47440</v>
      </c>
      <c r="H45" s="75">
        <f t="shared" si="1"/>
        <v>24763680</v>
      </c>
      <c r="I45" s="76">
        <f t="shared" si="2"/>
        <v>28478232</v>
      </c>
      <c r="J45" s="76">
        <f t="shared" si="3"/>
        <v>19810944</v>
      </c>
      <c r="K45" s="77">
        <f t="shared" si="4"/>
        <v>71000</v>
      </c>
      <c r="L45" s="76">
        <f t="shared" si="5"/>
        <v>2009700.0000000002</v>
      </c>
      <c r="M45" s="28" t="s">
        <v>16</v>
      </c>
      <c r="N45" s="20"/>
      <c r="O45" s="20"/>
    </row>
    <row r="46" spans="1:15" s="21" customFormat="1" ht="12.75" x14ac:dyDescent="0.2">
      <c r="A46" s="28">
        <v>45</v>
      </c>
      <c r="B46" s="28">
        <v>1205</v>
      </c>
      <c r="C46" s="28">
        <v>12</v>
      </c>
      <c r="D46" s="28" t="s">
        <v>12</v>
      </c>
      <c r="E46" s="28">
        <v>585</v>
      </c>
      <c r="F46" s="29">
        <f t="shared" si="0"/>
        <v>643.5</v>
      </c>
      <c r="G46" s="85">
        <v>47440</v>
      </c>
      <c r="H46" s="75">
        <f t="shared" si="1"/>
        <v>27752400</v>
      </c>
      <c r="I46" s="76">
        <f t="shared" si="2"/>
        <v>31915260</v>
      </c>
      <c r="J46" s="76">
        <f t="shared" si="3"/>
        <v>22201920</v>
      </c>
      <c r="K46" s="77">
        <f t="shared" si="4"/>
        <v>80000</v>
      </c>
      <c r="L46" s="76">
        <f t="shared" si="5"/>
        <v>2252250</v>
      </c>
      <c r="M46" s="28" t="s">
        <v>16</v>
      </c>
      <c r="N46" s="20"/>
      <c r="O46" s="20"/>
    </row>
    <row r="47" spans="1:15" s="21" customFormat="1" ht="12.75" x14ac:dyDescent="0.2">
      <c r="A47" s="28">
        <v>46</v>
      </c>
      <c r="B47" s="28">
        <v>1206</v>
      </c>
      <c r="C47" s="28">
        <v>12</v>
      </c>
      <c r="D47" s="28" t="s">
        <v>22</v>
      </c>
      <c r="E47" s="28">
        <v>413</v>
      </c>
      <c r="F47" s="29">
        <f t="shared" si="0"/>
        <v>454.3</v>
      </c>
      <c r="G47" s="85">
        <v>47440</v>
      </c>
      <c r="H47" s="75">
        <f t="shared" si="1"/>
        <v>19592720</v>
      </c>
      <c r="I47" s="76">
        <f t="shared" si="2"/>
        <v>22531628</v>
      </c>
      <c r="J47" s="76">
        <f t="shared" si="3"/>
        <v>15674176</v>
      </c>
      <c r="K47" s="77">
        <f t="shared" si="4"/>
        <v>56500</v>
      </c>
      <c r="L47" s="76">
        <f t="shared" si="5"/>
        <v>1590050</v>
      </c>
      <c r="M47" s="28" t="s">
        <v>16</v>
      </c>
      <c r="N47" s="20"/>
      <c r="O47" s="20"/>
    </row>
    <row r="48" spans="1:15" s="21" customFormat="1" ht="12.75" x14ac:dyDescent="0.2">
      <c r="A48" s="28">
        <v>47</v>
      </c>
      <c r="B48" s="28">
        <v>1301</v>
      </c>
      <c r="C48" s="28">
        <v>13</v>
      </c>
      <c r="D48" s="28" t="s">
        <v>22</v>
      </c>
      <c r="E48" s="28">
        <v>416</v>
      </c>
      <c r="F48" s="29">
        <f t="shared" si="0"/>
        <v>457.6</v>
      </c>
      <c r="G48" s="85">
        <v>47760</v>
      </c>
      <c r="H48" s="75">
        <f t="shared" si="1"/>
        <v>19868160</v>
      </c>
      <c r="I48" s="76">
        <f t="shared" si="2"/>
        <v>22848384</v>
      </c>
      <c r="J48" s="76">
        <f t="shared" si="3"/>
        <v>15894528</v>
      </c>
      <c r="K48" s="77">
        <f t="shared" si="4"/>
        <v>57000</v>
      </c>
      <c r="L48" s="76">
        <f t="shared" si="5"/>
        <v>1601600</v>
      </c>
      <c r="M48" s="28" t="s">
        <v>16</v>
      </c>
      <c r="N48" s="20"/>
      <c r="O48" s="20"/>
    </row>
    <row r="49" spans="1:15" s="21" customFormat="1" ht="12.75" x14ac:dyDescent="0.2">
      <c r="A49" s="28">
        <v>48</v>
      </c>
      <c r="B49" s="28">
        <v>1302</v>
      </c>
      <c r="C49" s="28">
        <v>13</v>
      </c>
      <c r="D49" s="28" t="s">
        <v>12</v>
      </c>
      <c r="E49" s="28">
        <v>587</v>
      </c>
      <c r="F49" s="29">
        <f t="shared" si="0"/>
        <v>645.70000000000005</v>
      </c>
      <c r="G49" s="85">
        <v>47760</v>
      </c>
      <c r="H49" s="75">
        <f t="shared" si="1"/>
        <v>28035120</v>
      </c>
      <c r="I49" s="76">
        <f t="shared" si="2"/>
        <v>32240388</v>
      </c>
      <c r="J49" s="76">
        <f t="shared" si="3"/>
        <v>22428096</v>
      </c>
      <c r="K49" s="77">
        <f t="shared" si="4"/>
        <v>80500</v>
      </c>
      <c r="L49" s="76">
        <f t="shared" si="5"/>
        <v>2259950</v>
      </c>
      <c r="M49" s="28" t="s">
        <v>16</v>
      </c>
      <c r="N49" s="20"/>
      <c r="O49" s="20"/>
    </row>
    <row r="50" spans="1:15" s="21" customFormat="1" ht="12.75" x14ac:dyDescent="0.2">
      <c r="A50" s="28">
        <v>49</v>
      </c>
      <c r="B50" s="28">
        <v>1303</v>
      </c>
      <c r="C50" s="28">
        <v>13</v>
      </c>
      <c r="D50" s="28" t="s">
        <v>22</v>
      </c>
      <c r="E50" s="28">
        <v>522</v>
      </c>
      <c r="F50" s="29">
        <f t="shared" si="0"/>
        <v>574.20000000000005</v>
      </c>
      <c r="G50" s="85">
        <v>47760</v>
      </c>
      <c r="H50" s="75">
        <f t="shared" si="1"/>
        <v>24930720</v>
      </c>
      <c r="I50" s="76">
        <f t="shared" si="2"/>
        <v>28670328</v>
      </c>
      <c r="J50" s="76">
        <f t="shared" si="3"/>
        <v>19944576</v>
      </c>
      <c r="K50" s="77">
        <f t="shared" si="4"/>
        <v>71500</v>
      </c>
      <c r="L50" s="76">
        <f t="shared" si="5"/>
        <v>2009700.0000000002</v>
      </c>
      <c r="M50" s="28" t="s">
        <v>16</v>
      </c>
      <c r="N50" s="20"/>
      <c r="O50" s="20"/>
    </row>
    <row r="51" spans="1:15" s="21" customFormat="1" ht="12.75" x14ac:dyDescent="0.2">
      <c r="A51" s="28">
        <v>50</v>
      </c>
      <c r="B51" s="28">
        <v>1304</v>
      </c>
      <c r="C51" s="28">
        <v>13</v>
      </c>
      <c r="D51" s="28" t="s">
        <v>22</v>
      </c>
      <c r="E51" s="28">
        <v>522</v>
      </c>
      <c r="F51" s="29">
        <f t="shared" si="0"/>
        <v>574.20000000000005</v>
      </c>
      <c r="G51" s="85">
        <v>47760</v>
      </c>
      <c r="H51" s="75">
        <f t="shared" si="1"/>
        <v>24930720</v>
      </c>
      <c r="I51" s="76">
        <f t="shared" si="2"/>
        <v>28670328</v>
      </c>
      <c r="J51" s="76">
        <f t="shared" si="3"/>
        <v>19944576</v>
      </c>
      <c r="K51" s="77">
        <f t="shared" si="4"/>
        <v>71500</v>
      </c>
      <c r="L51" s="76">
        <f t="shared" si="5"/>
        <v>2009700.0000000002</v>
      </c>
      <c r="M51" s="28" t="s">
        <v>16</v>
      </c>
      <c r="N51" s="20"/>
      <c r="O51" s="20"/>
    </row>
    <row r="52" spans="1:15" s="21" customFormat="1" ht="12.75" x14ac:dyDescent="0.2">
      <c r="A52" s="28">
        <v>51</v>
      </c>
      <c r="B52" s="28">
        <v>1305</v>
      </c>
      <c r="C52" s="28">
        <v>13</v>
      </c>
      <c r="D52" s="28" t="s">
        <v>12</v>
      </c>
      <c r="E52" s="28">
        <v>585</v>
      </c>
      <c r="F52" s="29">
        <f t="shared" si="0"/>
        <v>643.5</v>
      </c>
      <c r="G52" s="85">
        <v>47760</v>
      </c>
      <c r="H52" s="75">
        <f t="shared" si="1"/>
        <v>27939600</v>
      </c>
      <c r="I52" s="76">
        <f t="shared" si="2"/>
        <v>32130540</v>
      </c>
      <c r="J52" s="76">
        <f t="shared" si="3"/>
        <v>22351680</v>
      </c>
      <c r="K52" s="77">
        <f t="shared" si="4"/>
        <v>80500</v>
      </c>
      <c r="L52" s="76">
        <f t="shared" si="5"/>
        <v>2252250</v>
      </c>
      <c r="M52" s="28" t="s">
        <v>16</v>
      </c>
      <c r="N52" s="20"/>
      <c r="O52" s="20"/>
    </row>
    <row r="53" spans="1:15" s="21" customFormat="1" ht="12.75" x14ac:dyDescent="0.2">
      <c r="A53" s="28">
        <v>52</v>
      </c>
      <c r="B53" s="28">
        <v>1306</v>
      </c>
      <c r="C53" s="28">
        <v>13</v>
      </c>
      <c r="D53" s="28" t="s">
        <v>22</v>
      </c>
      <c r="E53" s="28">
        <v>413</v>
      </c>
      <c r="F53" s="29">
        <f t="shared" si="0"/>
        <v>454.3</v>
      </c>
      <c r="G53" s="85">
        <v>47760</v>
      </c>
      <c r="H53" s="75">
        <f t="shared" si="1"/>
        <v>19724880</v>
      </c>
      <c r="I53" s="76">
        <f t="shared" si="2"/>
        <v>22683612</v>
      </c>
      <c r="J53" s="76">
        <f t="shared" si="3"/>
        <v>15779904</v>
      </c>
      <c r="K53" s="77">
        <f t="shared" si="4"/>
        <v>56500</v>
      </c>
      <c r="L53" s="76">
        <f t="shared" si="5"/>
        <v>1590050</v>
      </c>
      <c r="M53" s="28" t="s">
        <v>16</v>
      </c>
      <c r="N53" s="20"/>
      <c r="O53" s="20"/>
    </row>
    <row r="54" spans="1:15" s="21" customFormat="1" ht="12.75" x14ac:dyDescent="0.2">
      <c r="A54" s="28">
        <v>53</v>
      </c>
      <c r="B54" s="28">
        <v>1401</v>
      </c>
      <c r="C54" s="28">
        <v>14</v>
      </c>
      <c r="D54" s="28" t="s">
        <v>22</v>
      </c>
      <c r="E54" s="28">
        <v>416</v>
      </c>
      <c r="F54" s="29">
        <f t="shared" si="0"/>
        <v>457.6</v>
      </c>
      <c r="G54" s="85">
        <v>47760</v>
      </c>
      <c r="H54" s="75">
        <f t="shared" si="1"/>
        <v>19868160</v>
      </c>
      <c r="I54" s="76">
        <f t="shared" si="2"/>
        <v>22848384</v>
      </c>
      <c r="J54" s="76">
        <f t="shared" si="3"/>
        <v>15894528</v>
      </c>
      <c r="K54" s="77">
        <f t="shared" si="4"/>
        <v>57000</v>
      </c>
      <c r="L54" s="76">
        <f t="shared" si="5"/>
        <v>1601600</v>
      </c>
      <c r="M54" s="28" t="s">
        <v>16</v>
      </c>
      <c r="N54" s="20"/>
      <c r="O54" s="20"/>
    </row>
    <row r="55" spans="1:15" s="21" customFormat="1" ht="12.75" x14ac:dyDescent="0.2">
      <c r="A55" s="28">
        <v>54</v>
      </c>
      <c r="B55" s="28">
        <v>1402</v>
      </c>
      <c r="C55" s="28">
        <v>14</v>
      </c>
      <c r="D55" s="28" t="s">
        <v>12</v>
      </c>
      <c r="E55" s="28">
        <v>587</v>
      </c>
      <c r="F55" s="29">
        <f t="shared" si="0"/>
        <v>645.70000000000005</v>
      </c>
      <c r="G55" s="85">
        <v>47760</v>
      </c>
      <c r="H55" s="75">
        <f t="shared" si="1"/>
        <v>28035120</v>
      </c>
      <c r="I55" s="76">
        <f t="shared" si="2"/>
        <v>32240388</v>
      </c>
      <c r="J55" s="76">
        <f t="shared" si="3"/>
        <v>22428096</v>
      </c>
      <c r="K55" s="77">
        <f t="shared" si="4"/>
        <v>80500</v>
      </c>
      <c r="L55" s="76">
        <f t="shared" si="5"/>
        <v>2259950</v>
      </c>
      <c r="M55" s="28" t="s">
        <v>16</v>
      </c>
      <c r="N55" s="20"/>
      <c r="O55" s="20"/>
    </row>
    <row r="56" spans="1:15" s="21" customFormat="1" ht="12.75" x14ac:dyDescent="0.2">
      <c r="A56" s="28">
        <v>55</v>
      </c>
      <c r="B56" s="28">
        <v>1403</v>
      </c>
      <c r="C56" s="28">
        <v>14</v>
      </c>
      <c r="D56" s="28" t="s">
        <v>22</v>
      </c>
      <c r="E56" s="28">
        <v>522</v>
      </c>
      <c r="F56" s="29">
        <f t="shared" si="0"/>
        <v>574.20000000000005</v>
      </c>
      <c r="G56" s="85">
        <v>47760</v>
      </c>
      <c r="H56" s="75">
        <f t="shared" si="1"/>
        <v>24930720</v>
      </c>
      <c r="I56" s="76">
        <f t="shared" si="2"/>
        <v>28670328</v>
      </c>
      <c r="J56" s="76">
        <f t="shared" si="3"/>
        <v>19944576</v>
      </c>
      <c r="K56" s="77">
        <f t="shared" si="4"/>
        <v>71500</v>
      </c>
      <c r="L56" s="76">
        <f t="shared" si="5"/>
        <v>2009700.0000000002</v>
      </c>
      <c r="M56" s="28" t="s">
        <v>16</v>
      </c>
      <c r="N56" s="20"/>
      <c r="O56" s="20"/>
    </row>
    <row r="57" spans="1:15" s="21" customFormat="1" ht="12.75" x14ac:dyDescent="0.2">
      <c r="A57" s="28">
        <v>56</v>
      </c>
      <c r="B57" s="28">
        <v>1404</v>
      </c>
      <c r="C57" s="28">
        <v>14</v>
      </c>
      <c r="D57" s="28" t="s">
        <v>22</v>
      </c>
      <c r="E57" s="28">
        <v>522</v>
      </c>
      <c r="F57" s="29">
        <f t="shared" si="0"/>
        <v>574.20000000000005</v>
      </c>
      <c r="G57" s="85">
        <v>47760</v>
      </c>
      <c r="H57" s="75">
        <f t="shared" si="1"/>
        <v>24930720</v>
      </c>
      <c r="I57" s="76">
        <f t="shared" si="2"/>
        <v>28670328</v>
      </c>
      <c r="J57" s="76">
        <f t="shared" si="3"/>
        <v>19944576</v>
      </c>
      <c r="K57" s="77">
        <f t="shared" si="4"/>
        <v>71500</v>
      </c>
      <c r="L57" s="76">
        <f t="shared" si="5"/>
        <v>2009700.0000000002</v>
      </c>
      <c r="M57" s="28" t="s">
        <v>16</v>
      </c>
      <c r="N57" s="20"/>
      <c r="O57" s="20"/>
    </row>
    <row r="58" spans="1:15" s="21" customFormat="1" ht="12.75" x14ac:dyDescent="0.2">
      <c r="A58" s="28">
        <v>57</v>
      </c>
      <c r="B58" s="28">
        <v>1406</v>
      </c>
      <c r="C58" s="28">
        <v>14</v>
      </c>
      <c r="D58" s="28" t="s">
        <v>22</v>
      </c>
      <c r="E58" s="28">
        <v>413</v>
      </c>
      <c r="F58" s="29">
        <f t="shared" si="0"/>
        <v>454.3</v>
      </c>
      <c r="G58" s="85">
        <v>47760</v>
      </c>
      <c r="H58" s="75">
        <f t="shared" si="1"/>
        <v>19724880</v>
      </c>
      <c r="I58" s="76">
        <f t="shared" si="2"/>
        <v>22683612</v>
      </c>
      <c r="J58" s="76">
        <f t="shared" si="3"/>
        <v>15779904</v>
      </c>
      <c r="K58" s="77">
        <f t="shared" si="4"/>
        <v>56500</v>
      </c>
      <c r="L58" s="76">
        <f t="shared" si="5"/>
        <v>1590050</v>
      </c>
      <c r="M58" s="28" t="s">
        <v>16</v>
      </c>
      <c r="N58" s="20"/>
      <c r="O58" s="20"/>
    </row>
    <row r="59" spans="1:15" s="21" customFormat="1" ht="12.75" x14ac:dyDescent="0.2">
      <c r="A59" s="28">
        <v>58</v>
      </c>
      <c r="B59" s="28">
        <v>1501</v>
      </c>
      <c r="C59" s="28">
        <v>15</v>
      </c>
      <c r="D59" s="28" t="s">
        <v>22</v>
      </c>
      <c r="E59" s="28">
        <v>416</v>
      </c>
      <c r="F59" s="29">
        <f t="shared" si="0"/>
        <v>457.6</v>
      </c>
      <c r="G59" s="85">
        <v>47760</v>
      </c>
      <c r="H59" s="75">
        <f t="shared" si="1"/>
        <v>19868160</v>
      </c>
      <c r="I59" s="76">
        <f t="shared" si="2"/>
        <v>22848384</v>
      </c>
      <c r="J59" s="76">
        <f t="shared" si="3"/>
        <v>15894528</v>
      </c>
      <c r="K59" s="77">
        <f t="shared" si="4"/>
        <v>57000</v>
      </c>
      <c r="L59" s="76">
        <f t="shared" si="5"/>
        <v>1601600</v>
      </c>
      <c r="M59" s="28" t="s">
        <v>16</v>
      </c>
      <c r="N59" s="20"/>
      <c r="O59" s="20"/>
    </row>
    <row r="60" spans="1:15" s="21" customFormat="1" ht="12.75" x14ac:dyDescent="0.2">
      <c r="A60" s="28">
        <v>59</v>
      </c>
      <c r="B60" s="28">
        <v>1502</v>
      </c>
      <c r="C60" s="28">
        <v>15</v>
      </c>
      <c r="D60" s="28" t="s">
        <v>12</v>
      </c>
      <c r="E60" s="28">
        <v>587</v>
      </c>
      <c r="F60" s="29">
        <f t="shared" si="0"/>
        <v>645.70000000000005</v>
      </c>
      <c r="G60" s="85">
        <v>47760</v>
      </c>
      <c r="H60" s="75">
        <f t="shared" si="1"/>
        <v>28035120</v>
      </c>
      <c r="I60" s="76">
        <f t="shared" si="2"/>
        <v>32240388</v>
      </c>
      <c r="J60" s="76">
        <f t="shared" si="3"/>
        <v>22428096</v>
      </c>
      <c r="K60" s="77">
        <f t="shared" si="4"/>
        <v>80500</v>
      </c>
      <c r="L60" s="76">
        <f t="shared" si="5"/>
        <v>2259950</v>
      </c>
      <c r="M60" s="28" t="s">
        <v>16</v>
      </c>
      <c r="N60" s="20"/>
      <c r="O60" s="20"/>
    </row>
    <row r="61" spans="1:15" s="21" customFormat="1" ht="12.75" x14ac:dyDescent="0.2">
      <c r="A61" s="28">
        <v>60</v>
      </c>
      <c r="B61" s="28">
        <v>1503</v>
      </c>
      <c r="C61" s="28">
        <v>15</v>
      </c>
      <c r="D61" s="28" t="s">
        <v>22</v>
      </c>
      <c r="E61" s="28">
        <v>522</v>
      </c>
      <c r="F61" s="29">
        <f t="shared" si="0"/>
        <v>574.20000000000005</v>
      </c>
      <c r="G61" s="85">
        <v>47760</v>
      </c>
      <c r="H61" s="75">
        <f t="shared" si="1"/>
        <v>24930720</v>
      </c>
      <c r="I61" s="76">
        <f t="shared" si="2"/>
        <v>28670328</v>
      </c>
      <c r="J61" s="76">
        <f t="shared" si="3"/>
        <v>19944576</v>
      </c>
      <c r="K61" s="77">
        <f t="shared" si="4"/>
        <v>71500</v>
      </c>
      <c r="L61" s="76">
        <f t="shared" si="5"/>
        <v>2009700.0000000002</v>
      </c>
      <c r="M61" s="28" t="s">
        <v>16</v>
      </c>
      <c r="N61" s="20"/>
      <c r="O61" s="20"/>
    </row>
    <row r="62" spans="1:15" s="21" customFormat="1" ht="12.75" x14ac:dyDescent="0.2">
      <c r="A62" s="28">
        <v>61</v>
      </c>
      <c r="B62" s="28">
        <v>1504</v>
      </c>
      <c r="C62" s="28">
        <v>15</v>
      </c>
      <c r="D62" s="28" t="s">
        <v>22</v>
      </c>
      <c r="E62" s="28">
        <v>522</v>
      </c>
      <c r="F62" s="29">
        <f t="shared" si="0"/>
        <v>574.20000000000005</v>
      </c>
      <c r="G62" s="85">
        <v>47760</v>
      </c>
      <c r="H62" s="75">
        <f t="shared" si="1"/>
        <v>24930720</v>
      </c>
      <c r="I62" s="76">
        <f t="shared" si="2"/>
        <v>28670328</v>
      </c>
      <c r="J62" s="76">
        <f t="shared" si="3"/>
        <v>19944576</v>
      </c>
      <c r="K62" s="77">
        <f t="shared" si="4"/>
        <v>71500</v>
      </c>
      <c r="L62" s="76">
        <f t="shared" si="5"/>
        <v>2009700.0000000002</v>
      </c>
      <c r="M62" s="28" t="s">
        <v>16</v>
      </c>
      <c r="N62" s="20"/>
      <c r="O62" s="20"/>
    </row>
    <row r="63" spans="1:15" s="21" customFormat="1" ht="12.75" x14ac:dyDescent="0.2">
      <c r="A63" s="28">
        <v>62</v>
      </c>
      <c r="B63" s="28">
        <v>1505</v>
      </c>
      <c r="C63" s="28">
        <v>15</v>
      </c>
      <c r="D63" s="28" t="s">
        <v>12</v>
      </c>
      <c r="E63" s="28">
        <v>585</v>
      </c>
      <c r="F63" s="29">
        <f t="shared" si="0"/>
        <v>643.5</v>
      </c>
      <c r="G63" s="85">
        <v>47760</v>
      </c>
      <c r="H63" s="75">
        <f t="shared" si="1"/>
        <v>27939600</v>
      </c>
      <c r="I63" s="76">
        <f t="shared" si="2"/>
        <v>32130540</v>
      </c>
      <c r="J63" s="76">
        <f t="shared" si="3"/>
        <v>22351680</v>
      </c>
      <c r="K63" s="77">
        <f t="shared" si="4"/>
        <v>80500</v>
      </c>
      <c r="L63" s="76">
        <f t="shared" si="5"/>
        <v>2252250</v>
      </c>
      <c r="M63" s="28" t="s">
        <v>16</v>
      </c>
      <c r="N63" s="20"/>
      <c r="O63" s="20"/>
    </row>
    <row r="64" spans="1:15" s="21" customFormat="1" ht="12.75" x14ac:dyDescent="0.2">
      <c r="A64" s="28">
        <v>63</v>
      </c>
      <c r="B64" s="28">
        <v>1506</v>
      </c>
      <c r="C64" s="28">
        <v>15</v>
      </c>
      <c r="D64" s="28" t="s">
        <v>22</v>
      </c>
      <c r="E64" s="28">
        <v>413</v>
      </c>
      <c r="F64" s="29">
        <f t="shared" si="0"/>
        <v>454.3</v>
      </c>
      <c r="G64" s="85">
        <v>47760</v>
      </c>
      <c r="H64" s="75">
        <f t="shared" si="1"/>
        <v>19724880</v>
      </c>
      <c r="I64" s="76">
        <f t="shared" si="2"/>
        <v>22683612</v>
      </c>
      <c r="J64" s="76">
        <f t="shared" si="3"/>
        <v>15779904</v>
      </c>
      <c r="K64" s="77">
        <f>MROUND((I64*0.03/12),500)</f>
        <v>56500</v>
      </c>
      <c r="L64" s="76">
        <f t="shared" si="5"/>
        <v>1590050</v>
      </c>
      <c r="M64" s="28" t="s">
        <v>16</v>
      </c>
      <c r="N64" s="20"/>
      <c r="O64" s="20"/>
    </row>
    <row r="65" spans="1:14" x14ac:dyDescent="0.3">
      <c r="A65" s="41" t="s">
        <v>13</v>
      </c>
      <c r="B65" s="42"/>
      <c r="C65" s="42"/>
      <c r="D65" s="43"/>
      <c r="E65" s="30">
        <f>SUM(E2:E64)</f>
        <v>31912</v>
      </c>
      <c r="F65" s="30">
        <f>SUM(F2:F64)</f>
        <v>35103.199999999997</v>
      </c>
      <c r="G65" s="78"/>
      <c r="H65" s="79">
        <f t="shared" ref="H65:L65" si="9">SUM(H2:H64)</f>
        <v>1510272000</v>
      </c>
      <c r="I65" s="79">
        <f t="shared" si="9"/>
        <v>1736812800</v>
      </c>
      <c r="J65" s="79">
        <f t="shared" si="9"/>
        <v>1208217600</v>
      </c>
      <c r="K65" s="80"/>
      <c r="L65" s="81">
        <f t="shared" si="9"/>
        <v>122861200</v>
      </c>
      <c r="M65" s="82"/>
      <c r="N65" s="4"/>
    </row>
    <row r="66" spans="1:14" x14ac:dyDescent="0.3">
      <c r="F66" s="33"/>
    </row>
  </sheetData>
  <mergeCells count="1">
    <mergeCell ref="A65:D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AE5F-8865-44F9-AD66-092F3A8EBB0D}">
  <dimension ref="A1:O4"/>
  <sheetViews>
    <sheetView zoomScale="175" zoomScaleNormal="175" workbookViewId="0">
      <selection activeCell="H6" sqref="H6"/>
    </sheetView>
  </sheetViews>
  <sheetFormatPr defaultRowHeight="16.5" x14ac:dyDescent="0.3"/>
  <cols>
    <col min="1" max="1" width="5" style="31" customWidth="1"/>
    <col min="2" max="2" width="4.85546875" style="31" customWidth="1"/>
    <col min="3" max="3" width="4.140625" style="31" customWidth="1"/>
    <col min="4" max="4" width="6.5703125" style="32" customWidth="1"/>
    <col min="5" max="5" width="6.28515625" style="32" customWidth="1"/>
    <col min="6" max="6" width="5.5703125" style="18" customWidth="1"/>
    <col min="7" max="7" width="6.7109375" style="83" customWidth="1"/>
    <col min="8" max="10" width="11.140625" style="83" customWidth="1"/>
    <col min="11" max="11" width="6.85546875" style="83" customWidth="1"/>
    <col min="12" max="12" width="10.5703125" style="83" customWidth="1"/>
    <col min="13" max="13" width="6.7109375" style="18" customWidth="1"/>
    <col min="14" max="14" width="15" style="19" customWidth="1"/>
    <col min="15" max="15" width="9.140625" style="19"/>
    <col min="16" max="16384" width="9.140625" style="18"/>
  </cols>
  <sheetData>
    <row r="1" spans="1:15" ht="60.75" customHeight="1" x14ac:dyDescent="0.3">
      <c r="A1" s="24" t="s">
        <v>1</v>
      </c>
      <c r="B1" s="27" t="s">
        <v>0</v>
      </c>
      <c r="C1" s="27" t="s">
        <v>3</v>
      </c>
      <c r="D1" s="27" t="s">
        <v>2</v>
      </c>
      <c r="E1" s="27" t="s">
        <v>18</v>
      </c>
      <c r="F1" s="27" t="s">
        <v>4</v>
      </c>
      <c r="G1" s="73" t="s">
        <v>47</v>
      </c>
      <c r="H1" s="73" t="s">
        <v>48</v>
      </c>
      <c r="I1" s="73" t="s">
        <v>49</v>
      </c>
      <c r="J1" s="72" t="s">
        <v>32</v>
      </c>
      <c r="K1" s="73" t="s">
        <v>50</v>
      </c>
      <c r="L1" s="73" t="s">
        <v>51</v>
      </c>
      <c r="M1" s="27" t="s">
        <v>14</v>
      </c>
    </row>
    <row r="2" spans="1:15" s="21" customFormat="1" ht="12.75" x14ac:dyDescent="0.2">
      <c r="A2" s="28">
        <v>1</v>
      </c>
      <c r="B2" s="28">
        <v>506</v>
      </c>
      <c r="C2" s="28">
        <v>5</v>
      </c>
      <c r="D2" s="28" t="s">
        <v>22</v>
      </c>
      <c r="E2" s="28">
        <v>413</v>
      </c>
      <c r="F2" s="29">
        <f t="shared" ref="F2" si="0">E2*1.1</f>
        <v>454.3</v>
      </c>
      <c r="G2" s="74" t="e">
        <f>#REF!</f>
        <v>#REF!</v>
      </c>
      <c r="H2" s="75" t="e">
        <f t="shared" ref="H2" si="1">E2*G2</f>
        <v>#REF!</v>
      </c>
      <c r="I2" s="76" t="e">
        <f t="shared" ref="I2" si="2">ROUND(H2*1.15,0)</f>
        <v>#REF!</v>
      </c>
      <c r="J2" s="76" t="e">
        <f t="shared" ref="J2" si="3">H2*0.8</f>
        <v>#REF!</v>
      </c>
      <c r="K2" s="77" t="e">
        <f t="shared" ref="K2" si="4">MROUND((I2*0.03/12),500)</f>
        <v>#REF!</v>
      </c>
      <c r="L2" s="76">
        <f t="shared" ref="L2" si="5">F2*3500</f>
        <v>1590050</v>
      </c>
      <c r="M2" s="28" t="s">
        <v>15</v>
      </c>
      <c r="N2" s="20"/>
      <c r="O2" s="20"/>
    </row>
    <row r="3" spans="1:15" x14ac:dyDescent="0.3">
      <c r="A3" s="41" t="s">
        <v>13</v>
      </c>
      <c r="B3" s="42"/>
      <c r="C3" s="42"/>
      <c r="D3" s="43"/>
      <c r="E3" s="30">
        <f>SUM(E2:E2)</f>
        <v>413</v>
      </c>
      <c r="F3" s="30">
        <f>SUM(F2:F2)</f>
        <v>454.3</v>
      </c>
      <c r="G3" s="78"/>
      <c r="H3" s="79" t="e">
        <f>SUM(H2:H2)</f>
        <v>#REF!</v>
      </c>
      <c r="I3" s="79" t="e">
        <f>SUM(I2:I2)</f>
        <v>#REF!</v>
      </c>
      <c r="J3" s="79" t="e">
        <f>SUM(J2:J2)</f>
        <v>#REF!</v>
      </c>
      <c r="K3" s="80"/>
      <c r="L3" s="81">
        <f>SUM(L2:L2)</f>
        <v>1590050</v>
      </c>
      <c r="M3" s="82"/>
      <c r="N3" s="4"/>
    </row>
    <row r="4" spans="1:15" x14ac:dyDescent="0.3">
      <c r="F4" s="33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115" zoomScaleNormal="115" workbookViewId="0">
      <selection activeCell="J7" sqref="J7"/>
    </sheetView>
  </sheetViews>
  <sheetFormatPr defaultRowHeight="15" x14ac:dyDescent="0.25"/>
  <cols>
    <col min="1" max="1" width="9.140625" style="3"/>
    <col min="2" max="2" width="17.5703125" style="3" customWidth="1"/>
    <col min="3" max="3" width="13.7109375" style="3" customWidth="1"/>
    <col min="4" max="4" width="10.42578125" style="3" customWidth="1"/>
    <col min="5" max="6" width="9.140625" style="3"/>
    <col min="7" max="7" width="19.28515625" style="3" customWidth="1"/>
    <col min="8" max="8" width="21" style="3" customWidth="1"/>
    <col min="9" max="9" width="23.5703125" style="1" customWidth="1"/>
    <col min="10" max="10" width="19.42578125" customWidth="1"/>
  </cols>
  <sheetData>
    <row r="1" spans="1:12" x14ac:dyDescent="0.25">
      <c r="A1" s="86" t="s">
        <v>5</v>
      </c>
      <c r="B1" s="86" t="s">
        <v>11</v>
      </c>
      <c r="C1" s="86"/>
      <c r="D1" s="86" t="s">
        <v>6</v>
      </c>
      <c r="E1" s="86" t="s">
        <v>7</v>
      </c>
      <c r="F1" s="86" t="s">
        <v>8</v>
      </c>
      <c r="G1" s="86" t="s">
        <v>9</v>
      </c>
      <c r="H1" s="86" t="s">
        <v>10</v>
      </c>
      <c r="I1" s="86" t="s">
        <v>53</v>
      </c>
      <c r="J1" s="1"/>
      <c r="K1" s="1"/>
      <c r="L1" s="1"/>
    </row>
    <row r="2" spans="1:12" ht="45" customHeight="1" x14ac:dyDescent="0.25">
      <c r="A2" s="87">
        <v>1</v>
      </c>
      <c r="B2" s="87" t="s">
        <v>19</v>
      </c>
      <c r="C2" s="88" t="s">
        <v>52</v>
      </c>
      <c r="D2" s="89">
        <f>43+20</f>
        <v>63</v>
      </c>
      <c r="E2" s="29">
        <f>'A - Wing (Sale)'!E65</f>
        <v>31912</v>
      </c>
      <c r="F2" s="29">
        <f>'A - Wing (Sale)'!F65</f>
        <v>35103.199999999997</v>
      </c>
      <c r="G2" s="90">
        <f>'A - Wing (Sale)'!H65</f>
        <v>1510272000</v>
      </c>
      <c r="H2" s="90">
        <f>'A - Wing (Sale)'!I65</f>
        <v>1736812800</v>
      </c>
      <c r="I2" s="90">
        <f>'A - Wing (Sale)'!J65</f>
        <v>1208217600</v>
      </c>
      <c r="J2" s="1"/>
      <c r="K2" s="1"/>
      <c r="L2" s="1"/>
    </row>
    <row r="3" spans="1:12" ht="60" customHeight="1" x14ac:dyDescent="0.25">
      <c r="A3" s="87">
        <v>2</v>
      </c>
      <c r="B3" s="87" t="s">
        <v>20</v>
      </c>
      <c r="C3" s="88" t="s">
        <v>54</v>
      </c>
      <c r="D3" s="89">
        <v>1</v>
      </c>
      <c r="E3" s="29">
        <f>'A - Wing (Rehab)'!E3</f>
        <v>413</v>
      </c>
      <c r="F3" s="29">
        <f>'A - Wing (Rehab)'!F3</f>
        <v>454.3</v>
      </c>
      <c r="G3" s="89">
        <v>0</v>
      </c>
      <c r="H3" s="89">
        <v>0</v>
      </c>
      <c r="I3" s="89">
        <v>0</v>
      </c>
      <c r="J3" s="1"/>
      <c r="K3" s="1"/>
      <c r="L3" s="1"/>
    </row>
    <row r="4" spans="1:12" ht="30" customHeight="1" x14ac:dyDescent="0.25">
      <c r="A4" s="91" t="s">
        <v>21</v>
      </c>
      <c r="B4" s="91"/>
      <c r="C4" s="91"/>
      <c r="D4" s="86">
        <f>D2+D3</f>
        <v>64</v>
      </c>
      <c r="E4" s="92">
        <f t="shared" ref="E4:F4" si="0">SUM(E2:E3)</f>
        <v>32325</v>
      </c>
      <c r="F4" s="92">
        <f t="shared" si="0"/>
        <v>35557.5</v>
      </c>
      <c r="G4" s="93">
        <f>G2+G3</f>
        <v>1510272000</v>
      </c>
      <c r="H4" s="93">
        <f>H2+H3</f>
        <v>1736812800</v>
      </c>
      <c r="I4" s="93">
        <f>I2+I3</f>
        <v>1208217600</v>
      </c>
      <c r="J4" s="1"/>
      <c r="K4" s="1"/>
      <c r="L4" s="1"/>
    </row>
    <row r="5" spans="1:12" x14ac:dyDescent="0.25">
      <c r="A5" s="94"/>
      <c r="B5" s="94"/>
      <c r="C5" s="94"/>
      <c r="D5" s="94"/>
      <c r="E5" s="94"/>
      <c r="F5" s="94"/>
      <c r="G5" s="94"/>
      <c r="H5" s="94"/>
      <c r="I5" s="95"/>
      <c r="J5" s="22"/>
    </row>
    <row r="6" spans="1:12" x14ac:dyDescent="0.25">
      <c r="A6" s="94"/>
      <c r="B6" s="94"/>
      <c r="C6" s="94"/>
      <c r="D6" s="94"/>
      <c r="E6" s="94"/>
      <c r="F6" s="94"/>
      <c r="G6" s="94"/>
      <c r="H6" s="94"/>
      <c r="I6" s="95"/>
      <c r="J6" s="23"/>
    </row>
    <row r="7" spans="1:12" x14ac:dyDescent="0.25">
      <c r="J7" s="34">
        <f>F4*3500</f>
        <v>124451250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W52"/>
  <sheetViews>
    <sheetView topLeftCell="A25" zoomScale="130" zoomScaleNormal="130" workbookViewId="0">
      <selection activeCell="D41" sqref="D41"/>
    </sheetView>
  </sheetViews>
  <sheetFormatPr defaultRowHeight="15" x14ac:dyDescent="0.25"/>
  <cols>
    <col min="4" max="4" width="15.7109375" customWidth="1"/>
    <col min="20" max="20" width="8.7109375" customWidth="1"/>
    <col min="21" max="21" width="6" customWidth="1"/>
  </cols>
  <sheetData>
    <row r="3" spans="4:23" ht="21" x14ac:dyDescent="0.35">
      <c r="D3" s="5"/>
    </row>
    <row r="4" spans="4:23" ht="16.5" x14ac:dyDescent="0.25">
      <c r="T4" s="6"/>
      <c r="U4" s="6"/>
      <c r="V4" s="6"/>
      <c r="W4" s="6"/>
    </row>
    <row r="5" spans="4:23" ht="16.5" x14ac:dyDescent="0.25">
      <c r="Q5" s="6"/>
      <c r="R5" s="6"/>
      <c r="S5" s="6"/>
      <c r="T5" s="7"/>
      <c r="U5" s="7"/>
      <c r="V5" s="8"/>
      <c r="W5" s="2"/>
    </row>
    <row r="6" spans="4:23" ht="16.5" x14ac:dyDescent="0.25">
      <c r="Q6" s="9"/>
      <c r="R6" s="9"/>
      <c r="S6" s="9"/>
      <c r="T6" s="7"/>
      <c r="U6" s="7"/>
      <c r="V6" s="8"/>
      <c r="W6" s="2"/>
    </row>
    <row r="7" spans="4:23" ht="16.5" x14ac:dyDescent="0.25">
      <c r="Q7" s="9"/>
      <c r="R7" s="9"/>
      <c r="S7" s="9"/>
      <c r="T7" s="7"/>
      <c r="U7" s="7"/>
      <c r="V7" s="8"/>
      <c r="W7" s="2"/>
    </row>
    <row r="8" spans="4:23" ht="16.5" x14ac:dyDescent="0.25">
      <c r="Q8" s="9"/>
      <c r="R8" s="9"/>
      <c r="S8" s="9"/>
      <c r="T8" s="10"/>
      <c r="U8" s="11"/>
      <c r="V8" s="12"/>
      <c r="W8" s="13"/>
    </row>
    <row r="9" spans="4:23" ht="16.5" x14ac:dyDescent="0.25">
      <c r="Q9" s="9"/>
      <c r="R9" s="9"/>
      <c r="S9" s="9"/>
      <c r="T9" s="10"/>
      <c r="U9" s="9"/>
      <c r="V9" s="14"/>
      <c r="W9" s="13"/>
    </row>
    <row r="10" spans="4:23" ht="16.5" x14ac:dyDescent="0.25">
      <c r="Q10" s="15"/>
      <c r="R10" s="15"/>
      <c r="S10" s="15"/>
      <c r="T10" s="9"/>
      <c r="U10" s="9"/>
      <c r="V10" s="14"/>
      <c r="W10" s="13"/>
    </row>
    <row r="11" spans="4:23" ht="16.5" x14ac:dyDescent="0.25">
      <c r="T11" s="14"/>
      <c r="U11" s="14"/>
      <c r="V11" s="14"/>
      <c r="W11" s="13"/>
    </row>
    <row r="12" spans="4:23" ht="16.5" x14ac:dyDescent="0.25">
      <c r="T12" s="14"/>
      <c r="U12" s="14"/>
      <c r="V12" s="14"/>
      <c r="W12" s="13"/>
    </row>
    <row r="13" spans="4:23" ht="16.5" x14ac:dyDescent="0.25">
      <c r="T13" s="14"/>
      <c r="U13" s="14"/>
      <c r="V13" s="14"/>
      <c r="W13" s="13"/>
    </row>
    <row r="14" spans="4:23" ht="16.5" x14ac:dyDescent="0.25">
      <c r="T14" s="14"/>
      <c r="U14" s="14"/>
      <c r="V14" s="14"/>
      <c r="W14" s="13"/>
    </row>
    <row r="15" spans="4:23" ht="16.5" x14ac:dyDescent="0.25">
      <c r="T15" s="14"/>
      <c r="U15" s="14"/>
      <c r="V15" s="14"/>
      <c r="W15" s="13"/>
    </row>
    <row r="24" spans="2:23" ht="16.5" x14ac:dyDescent="0.25">
      <c r="T24" s="14"/>
      <c r="U24" s="14"/>
      <c r="V24" s="14"/>
      <c r="W24" s="13"/>
    </row>
    <row r="25" spans="2:23" ht="16.5" x14ac:dyDescent="0.25">
      <c r="T25" s="14"/>
      <c r="U25" s="14"/>
      <c r="V25" s="14"/>
      <c r="W25" s="13"/>
    </row>
    <row r="26" spans="2:23" ht="17.25" thickBot="1" x14ac:dyDescent="0.3">
      <c r="T26" s="14"/>
      <c r="U26" s="14"/>
      <c r="V26" s="14"/>
      <c r="W26" s="13"/>
    </row>
    <row r="27" spans="2:23" ht="15.75" thickBot="1" x14ac:dyDescent="0.3">
      <c r="B27" s="35"/>
      <c r="C27" s="36"/>
      <c r="D27" s="35"/>
      <c r="E27" s="35"/>
      <c r="F27" s="35"/>
      <c r="G27" s="35"/>
    </row>
    <row r="28" spans="2:23" ht="23.25" thickBot="1" x14ac:dyDescent="0.3">
      <c r="B28" s="35">
        <v>1</v>
      </c>
      <c r="C28" s="36"/>
      <c r="D28" s="35" t="s">
        <v>23</v>
      </c>
      <c r="E28" s="35">
        <v>48.51</v>
      </c>
      <c r="F28" s="39">
        <f>E28*10.764</f>
        <v>522.16163999999992</v>
      </c>
      <c r="G28" s="35">
        <v>1</v>
      </c>
    </row>
    <row r="29" spans="2:23" ht="15.75" thickBot="1" x14ac:dyDescent="0.3">
      <c r="B29" s="35">
        <v>2</v>
      </c>
      <c r="C29" s="36"/>
      <c r="D29" s="35" t="s">
        <v>24</v>
      </c>
      <c r="E29" s="35">
        <v>38.47</v>
      </c>
      <c r="F29" s="39">
        <f t="shared" ref="F29:F36" si="0">E29*10.764</f>
        <v>414.09107999999998</v>
      </c>
      <c r="G29" s="35">
        <v>1</v>
      </c>
    </row>
    <row r="30" spans="2:23" ht="15.75" thickBot="1" x14ac:dyDescent="0.3">
      <c r="B30" s="35">
        <v>3</v>
      </c>
      <c r="C30" s="36"/>
      <c r="D30" s="35" t="s">
        <v>25</v>
      </c>
      <c r="E30" s="35">
        <v>54.46</v>
      </c>
      <c r="F30" s="39">
        <f t="shared" si="0"/>
        <v>586.20744000000002</v>
      </c>
      <c r="G30" s="35">
        <v>9</v>
      </c>
    </row>
    <row r="31" spans="2:23" ht="17.25" thickBot="1" x14ac:dyDescent="0.3">
      <c r="B31" s="35">
        <v>4</v>
      </c>
      <c r="C31" s="36"/>
      <c r="D31" s="35" t="s">
        <v>25</v>
      </c>
      <c r="E31" s="35">
        <v>54.55</v>
      </c>
      <c r="F31" s="39">
        <f t="shared" si="0"/>
        <v>587.17619999999988</v>
      </c>
      <c r="G31" s="35">
        <v>11</v>
      </c>
      <c r="T31" s="16"/>
      <c r="U31" s="16"/>
      <c r="V31" s="16"/>
      <c r="W31" s="16"/>
    </row>
    <row r="32" spans="2:23" ht="17.25" thickBot="1" x14ac:dyDescent="0.3">
      <c r="B32" s="35">
        <v>5</v>
      </c>
      <c r="C32" s="36"/>
      <c r="D32" s="35" t="s">
        <v>26</v>
      </c>
      <c r="E32" s="35">
        <v>38.47</v>
      </c>
      <c r="F32" s="39">
        <f t="shared" si="0"/>
        <v>414.09107999999998</v>
      </c>
      <c r="G32" s="35">
        <v>9</v>
      </c>
      <c r="O32" s="15" t="s">
        <v>28</v>
      </c>
      <c r="T32" s="16"/>
      <c r="U32" s="16"/>
      <c r="V32" s="16"/>
      <c r="W32" s="16"/>
    </row>
    <row r="33" spans="2:23" ht="17.25" thickBot="1" x14ac:dyDescent="0.3">
      <c r="B33" s="35">
        <v>6</v>
      </c>
      <c r="C33" s="36"/>
      <c r="D33" s="35" t="s">
        <v>26</v>
      </c>
      <c r="E33" s="35">
        <v>38.659999999999997</v>
      </c>
      <c r="F33" s="39">
        <f t="shared" si="0"/>
        <v>416.13623999999993</v>
      </c>
      <c r="G33" s="35">
        <v>8</v>
      </c>
      <c r="P33">
        <v>1</v>
      </c>
      <c r="Q33" t="s">
        <v>22</v>
      </c>
      <c r="R33">
        <v>38.61</v>
      </c>
      <c r="S33" s="25">
        <f>R33*10.764</f>
        <v>415.59803999999997</v>
      </c>
      <c r="T33" s="16"/>
      <c r="U33" s="16"/>
      <c r="V33" s="16"/>
      <c r="W33" s="16"/>
    </row>
    <row r="34" spans="2:23" ht="23.25" thickBot="1" x14ac:dyDescent="0.3">
      <c r="B34" s="35">
        <v>7</v>
      </c>
      <c r="C34" s="36"/>
      <c r="D34" s="35" t="s">
        <v>27</v>
      </c>
      <c r="E34" s="35">
        <v>38.659999999999997</v>
      </c>
      <c r="F34" s="39">
        <f t="shared" si="0"/>
        <v>416.13623999999993</v>
      </c>
      <c r="G34" s="35">
        <v>3</v>
      </c>
      <c r="P34">
        <v>2</v>
      </c>
      <c r="Q34" t="s">
        <v>12</v>
      </c>
      <c r="R34">
        <v>54.49</v>
      </c>
      <c r="S34" s="25">
        <f t="shared" ref="S34:S52" si="1">R34*10.764</f>
        <v>586.53035999999997</v>
      </c>
    </row>
    <row r="35" spans="2:23" ht="15.75" thickBot="1" x14ac:dyDescent="0.3">
      <c r="B35" s="35">
        <v>8</v>
      </c>
      <c r="C35" s="36"/>
      <c r="D35" s="35" t="s">
        <v>25</v>
      </c>
      <c r="E35" s="35">
        <v>48.51</v>
      </c>
      <c r="F35" s="39">
        <f t="shared" si="0"/>
        <v>522.16163999999992</v>
      </c>
      <c r="G35" s="35">
        <v>21</v>
      </c>
      <c r="P35">
        <v>3</v>
      </c>
      <c r="Q35" t="s">
        <v>22</v>
      </c>
      <c r="R35">
        <v>48.47</v>
      </c>
      <c r="S35" s="25">
        <f t="shared" si="1"/>
        <v>521.73107999999991</v>
      </c>
    </row>
    <row r="36" spans="2:23" ht="23.25" thickBot="1" x14ac:dyDescent="0.3">
      <c r="B36" s="35">
        <v>9</v>
      </c>
      <c r="C36" s="38"/>
      <c r="D36" s="37" t="s">
        <v>27</v>
      </c>
      <c r="E36" s="37">
        <v>38.47</v>
      </c>
      <c r="F36" s="39">
        <f t="shared" si="0"/>
        <v>414.09107999999998</v>
      </c>
      <c r="G36" s="37">
        <v>1</v>
      </c>
      <c r="P36">
        <v>4</v>
      </c>
      <c r="Q36" t="s">
        <v>22</v>
      </c>
      <c r="R36">
        <v>48.47</v>
      </c>
      <c r="S36" s="25">
        <f t="shared" si="1"/>
        <v>521.73107999999991</v>
      </c>
    </row>
    <row r="37" spans="2:23" x14ac:dyDescent="0.25">
      <c r="G37" s="26">
        <f>SUM(G28:G36)</f>
        <v>64</v>
      </c>
      <c r="P37">
        <v>5</v>
      </c>
      <c r="Q37" t="s">
        <v>12</v>
      </c>
      <c r="R37">
        <v>54.37</v>
      </c>
      <c r="S37" s="25">
        <f t="shared" si="1"/>
        <v>585.23867999999993</v>
      </c>
    </row>
    <row r="38" spans="2:23" x14ac:dyDescent="0.25">
      <c r="P38">
        <v>6</v>
      </c>
      <c r="Q38" s="40" t="s">
        <v>22</v>
      </c>
      <c r="R38">
        <v>38.39</v>
      </c>
      <c r="S38" s="25">
        <f t="shared" si="1"/>
        <v>413.22996000000001</v>
      </c>
      <c r="U38">
        <v>506</v>
      </c>
      <c r="W38" t="s">
        <v>15</v>
      </c>
    </row>
    <row r="39" spans="2:23" x14ac:dyDescent="0.25">
      <c r="U39" t="s">
        <v>31</v>
      </c>
      <c r="W39" s="40" t="s">
        <v>15</v>
      </c>
    </row>
    <row r="40" spans="2:23" x14ac:dyDescent="0.25">
      <c r="O40" s="15" t="s">
        <v>29</v>
      </c>
      <c r="P40">
        <v>1</v>
      </c>
      <c r="Q40" t="s">
        <v>22</v>
      </c>
      <c r="R40">
        <v>38.61</v>
      </c>
      <c r="S40" s="25">
        <f t="shared" si="1"/>
        <v>415.59803999999997</v>
      </c>
    </row>
    <row r="41" spans="2:23" x14ac:dyDescent="0.25">
      <c r="P41">
        <v>2</v>
      </c>
      <c r="Q41" t="s">
        <v>12</v>
      </c>
      <c r="R41">
        <v>54.49</v>
      </c>
      <c r="S41" s="25">
        <f t="shared" si="1"/>
        <v>586.53035999999997</v>
      </c>
    </row>
    <row r="42" spans="2:23" x14ac:dyDescent="0.25">
      <c r="P42">
        <v>3</v>
      </c>
      <c r="Q42" t="s">
        <v>22</v>
      </c>
      <c r="R42">
        <v>48.47</v>
      </c>
      <c r="S42" s="25">
        <f t="shared" si="1"/>
        <v>521.73107999999991</v>
      </c>
    </row>
    <row r="43" spans="2:23" x14ac:dyDescent="0.25">
      <c r="P43">
        <v>4</v>
      </c>
      <c r="Q43" t="s">
        <v>22</v>
      </c>
      <c r="R43">
        <v>48.47</v>
      </c>
      <c r="S43" s="25">
        <f t="shared" si="1"/>
        <v>521.73107999999991</v>
      </c>
    </row>
    <row r="44" spans="2:23" x14ac:dyDescent="0.25">
      <c r="P44">
        <v>5</v>
      </c>
      <c r="Q44" t="s">
        <v>17</v>
      </c>
      <c r="R44">
        <v>0</v>
      </c>
      <c r="S44" s="25">
        <f t="shared" si="1"/>
        <v>0</v>
      </c>
    </row>
    <row r="45" spans="2:23" x14ac:dyDescent="0.25">
      <c r="P45">
        <v>6</v>
      </c>
      <c r="Q45" s="40" t="s">
        <v>22</v>
      </c>
      <c r="R45">
        <v>38.39</v>
      </c>
      <c r="S45" s="25">
        <f t="shared" si="1"/>
        <v>413.22996000000001</v>
      </c>
    </row>
    <row r="47" spans="2:23" x14ac:dyDescent="0.25">
      <c r="O47" s="15" t="s">
        <v>30</v>
      </c>
      <c r="P47">
        <v>1</v>
      </c>
      <c r="Q47" t="s">
        <v>22</v>
      </c>
      <c r="R47">
        <v>38.61</v>
      </c>
      <c r="S47" s="25">
        <f t="shared" si="1"/>
        <v>415.59803999999997</v>
      </c>
    </row>
    <row r="48" spans="2:23" x14ac:dyDescent="0.25">
      <c r="P48">
        <v>2</v>
      </c>
      <c r="Q48" t="s">
        <v>12</v>
      </c>
      <c r="R48">
        <v>54.49</v>
      </c>
      <c r="S48" s="25">
        <f t="shared" si="1"/>
        <v>586.53035999999997</v>
      </c>
    </row>
    <row r="49" spans="16:19" x14ac:dyDescent="0.25">
      <c r="P49">
        <v>3</v>
      </c>
      <c r="Q49" t="s">
        <v>22</v>
      </c>
      <c r="R49">
        <v>48.47</v>
      </c>
      <c r="S49" s="25">
        <f t="shared" si="1"/>
        <v>521.73107999999991</v>
      </c>
    </row>
    <row r="50" spans="16:19" x14ac:dyDescent="0.25">
      <c r="P50">
        <v>4</v>
      </c>
      <c r="Q50" t="s">
        <v>22</v>
      </c>
      <c r="R50">
        <v>48.47</v>
      </c>
      <c r="S50" s="25">
        <f t="shared" si="1"/>
        <v>521.73107999999991</v>
      </c>
    </row>
    <row r="51" spans="16:19" x14ac:dyDescent="0.25">
      <c r="P51">
        <v>5</v>
      </c>
      <c r="Q51" t="s">
        <v>17</v>
      </c>
      <c r="R51">
        <v>0</v>
      </c>
      <c r="S51" s="25">
        <f t="shared" si="1"/>
        <v>0</v>
      </c>
    </row>
    <row r="52" spans="16:19" x14ac:dyDescent="0.25">
      <c r="P52">
        <v>6</v>
      </c>
      <c r="Q52" s="40" t="s">
        <v>22</v>
      </c>
      <c r="R52">
        <v>38.39</v>
      </c>
      <c r="S52" s="25">
        <f t="shared" si="1"/>
        <v>413.22996000000001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"/>
  <sheetViews>
    <sheetView zoomScale="145" zoomScaleNormal="145" workbookViewId="0">
      <selection activeCell="E20" sqref="E20"/>
    </sheetView>
  </sheetViews>
  <sheetFormatPr defaultRowHeight="12.75" x14ac:dyDescent="0.2"/>
  <cols>
    <col min="1" max="16384" width="9.140625" style="17"/>
  </cols>
  <sheetData>
    <row r="1" spans="1:5" ht="15" x14ac:dyDescent="0.25">
      <c r="A1" s="15" t="s">
        <v>28</v>
      </c>
      <c r="B1"/>
      <c r="C1"/>
      <c r="D1"/>
      <c r="E1"/>
    </row>
    <row r="2" spans="1:5" ht="15" x14ac:dyDescent="0.25">
      <c r="A2"/>
      <c r="B2">
        <v>1</v>
      </c>
      <c r="C2" t="s">
        <v>22</v>
      </c>
      <c r="D2">
        <v>38.61</v>
      </c>
      <c r="E2" s="25">
        <f>D2*10.764</f>
        <v>415.59803999999997</v>
      </c>
    </row>
    <row r="3" spans="1:5" ht="15" x14ac:dyDescent="0.25">
      <c r="A3"/>
      <c r="B3">
        <v>2</v>
      </c>
      <c r="C3" t="s">
        <v>12</v>
      </c>
      <c r="D3">
        <v>54.49</v>
      </c>
      <c r="E3" s="25">
        <f t="shared" ref="E3:E21" si="0">D3*10.764</f>
        <v>586.53035999999997</v>
      </c>
    </row>
    <row r="4" spans="1:5" ht="15" x14ac:dyDescent="0.25">
      <c r="A4"/>
      <c r="B4">
        <v>3</v>
      </c>
      <c r="C4" t="s">
        <v>22</v>
      </c>
      <c r="D4">
        <v>48.47</v>
      </c>
      <c r="E4" s="25">
        <f t="shared" si="0"/>
        <v>521.73107999999991</v>
      </c>
    </row>
    <row r="5" spans="1:5" ht="15" x14ac:dyDescent="0.25">
      <c r="A5"/>
      <c r="B5">
        <v>4</v>
      </c>
      <c r="C5" t="s">
        <v>22</v>
      </c>
      <c r="D5">
        <v>48.47</v>
      </c>
      <c r="E5" s="25">
        <f t="shared" si="0"/>
        <v>521.73107999999991</v>
      </c>
    </row>
    <row r="6" spans="1:5" ht="15" x14ac:dyDescent="0.25">
      <c r="A6"/>
      <c r="B6">
        <v>5</v>
      </c>
      <c r="C6" t="s">
        <v>12</v>
      </c>
      <c r="D6">
        <v>54.37</v>
      </c>
      <c r="E6" s="25">
        <f t="shared" si="0"/>
        <v>585.23867999999993</v>
      </c>
    </row>
    <row r="7" spans="1:5" ht="15" x14ac:dyDescent="0.25">
      <c r="A7"/>
      <c r="B7">
        <v>6</v>
      </c>
      <c r="C7" s="40" t="s">
        <v>22</v>
      </c>
      <c r="D7">
        <v>38.39</v>
      </c>
      <c r="E7" s="25">
        <f t="shared" si="0"/>
        <v>413.22996000000001</v>
      </c>
    </row>
    <row r="8" spans="1:5" ht="15" x14ac:dyDescent="0.25">
      <c r="A8"/>
      <c r="B8"/>
      <c r="C8"/>
      <c r="D8"/>
      <c r="E8"/>
    </row>
    <row r="9" spans="1:5" ht="15" x14ac:dyDescent="0.25">
      <c r="A9" s="15" t="s">
        <v>29</v>
      </c>
      <c r="B9">
        <v>1</v>
      </c>
      <c r="C9" t="s">
        <v>22</v>
      </c>
      <c r="D9">
        <v>38.61</v>
      </c>
      <c r="E9" s="25">
        <f t="shared" si="0"/>
        <v>415.59803999999997</v>
      </c>
    </row>
    <row r="10" spans="1:5" ht="15" x14ac:dyDescent="0.25">
      <c r="A10"/>
      <c r="B10">
        <v>2</v>
      </c>
      <c r="C10" t="s">
        <v>12</v>
      </c>
      <c r="D10">
        <v>54.49</v>
      </c>
      <c r="E10" s="25">
        <f t="shared" si="0"/>
        <v>586.53035999999997</v>
      </c>
    </row>
    <row r="11" spans="1:5" ht="15" x14ac:dyDescent="0.25">
      <c r="A11"/>
      <c r="B11">
        <v>3</v>
      </c>
      <c r="C11" t="s">
        <v>22</v>
      </c>
      <c r="D11">
        <v>48.47</v>
      </c>
      <c r="E11" s="25">
        <f t="shared" si="0"/>
        <v>521.73107999999991</v>
      </c>
    </row>
    <row r="12" spans="1:5" ht="15" x14ac:dyDescent="0.25">
      <c r="A12"/>
      <c r="B12">
        <v>4</v>
      </c>
      <c r="C12" t="s">
        <v>22</v>
      </c>
      <c r="D12">
        <v>48.47</v>
      </c>
      <c r="E12" s="25">
        <f t="shared" si="0"/>
        <v>521.73107999999991</v>
      </c>
    </row>
    <row r="13" spans="1:5" ht="15" x14ac:dyDescent="0.25">
      <c r="A13"/>
      <c r="B13">
        <v>5</v>
      </c>
      <c r="C13" t="s">
        <v>17</v>
      </c>
      <c r="D13">
        <v>0</v>
      </c>
      <c r="E13" s="25">
        <f t="shared" si="0"/>
        <v>0</v>
      </c>
    </row>
    <row r="14" spans="1:5" ht="15" x14ac:dyDescent="0.25">
      <c r="A14"/>
      <c r="B14">
        <v>6</v>
      </c>
      <c r="C14" s="40" t="s">
        <v>22</v>
      </c>
      <c r="D14">
        <v>38.39</v>
      </c>
      <c r="E14" s="25">
        <f t="shared" si="0"/>
        <v>413.22996000000001</v>
      </c>
    </row>
    <row r="15" spans="1:5" ht="15" x14ac:dyDescent="0.25">
      <c r="A15"/>
      <c r="B15"/>
      <c r="C15"/>
      <c r="D15"/>
      <c r="E15"/>
    </row>
    <row r="16" spans="1:5" ht="15" x14ac:dyDescent="0.25">
      <c r="A16" s="15" t="s">
        <v>30</v>
      </c>
      <c r="B16">
        <v>1</v>
      </c>
      <c r="C16" t="s">
        <v>22</v>
      </c>
      <c r="D16">
        <v>38.61</v>
      </c>
      <c r="E16" s="25">
        <f t="shared" si="0"/>
        <v>415.59803999999997</v>
      </c>
    </row>
    <row r="17" spans="1:5" ht="15" x14ac:dyDescent="0.25">
      <c r="A17"/>
      <c r="B17">
        <v>2</v>
      </c>
      <c r="C17" t="s">
        <v>12</v>
      </c>
      <c r="D17">
        <v>54.49</v>
      </c>
      <c r="E17" s="25">
        <f t="shared" si="0"/>
        <v>586.53035999999997</v>
      </c>
    </row>
    <row r="18" spans="1:5" ht="15" x14ac:dyDescent="0.25">
      <c r="A18"/>
      <c r="B18">
        <v>3</v>
      </c>
      <c r="C18" t="s">
        <v>22</v>
      </c>
      <c r="D18">
        <v>48.47</v>
      </c>
      <c r="E18" s="25">
        <f t="shared" si="0"/>
        <v>521.73107999999991</v>
      </c>
    </row>
    <row r="19" spans="1:5" ht="15" x14ac:dyDescent="0.25">
      <c r="A19"/>
      <c r="B19">
        <v>4</v>
      </c>
      <c r="C19" t="s">
        <v>22</v>
      </c>
      <c r="D19">
        <v>48.47</v>
      </c>
      <c r="E19" s="25">
        <f t="shared" si="0"/>
        <v>521.73107999999991</v>
      </c>
    </row>
    <row r="20" spans="1:5" ht="15" x14ac:dyDescent="0.25">
      <c r="A20"/>
      <c r="B20">
        <v>5</v>
      </c>
      <c r="C20" t="s">
        <v>17</v>
      </c>
      <c r="D20">
        <v>0</v>
      </c>
      <c r="E20" s="25">
        <f t="shared" si="0"/>
        <v>0</v>
      </c>
    </row>
    <row r="21" spans="1:5" ht="15" x14ac:dyDescent="0.25">
      <c r="A21"/>
      <c r="B21">
        <v>6</v>
      </c>
      <c r="C21" s="40" t="s">
        <v>22</v>
      </c>
      <c r="D21">
        <v>38.39</v>
      </c>
      <c r="E21" s="25">
        <f t="shared" si="0"/>
        <v>413.22996000000001</v>
      </c>
    </row>
    <row r="33" ht="15" customHeight="1" x14ac:dyDescent="0.2"/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75BC-AB72-4D0F-B842-545365663BDA}">
  <dimension ref="A1:L72"/>
  <sheetViews>
    <sheetView zoomScale="130" zoomScaleNormal="130" workbookViewId="0">
      <selection activeCell="A11" sqref="A11:G11"/>
    </sheetView>
  </sheetViews>
  <sheetFormatPr defaultRowHeight="15" x14ac:dyDescent="0.25"/>
  <cols>
    <col min="1" max="1" width="10.140625" customWidth="1"/>
    <col min="2" max="2" width="13.5703125" customWidth="1"/>
    <col min="4" max="4" width="12.28515625" customWidth="1"/>
    <col min="5" max="5" width="13" customWidth="1"/>
    <col min="6" max="6" width="16" customWidth="1"/>
    <col min="7" max="8" width="19.5703125" customWidth="1"/>
    <col min="9" max="9" width="14.85546875" customWidth="1"/>
    <col min="10" max="10" width="18" customWidth="1"/>
    <col min="11" max="11" width="20" customWidth="1"/>
  </cols>
  <sheetData>
    <row r="1" spans="1:12" ht="21.75" thickBot="1" x14ac:dyDescent="0.4">
      <c r="A1" s="69" t="s">
        <v>46</v>
      </c>
    </row>
    <row r="2" spans="1:12" ht="33" x14ac:dyDescent="0.25">
      <c r="A2" s="44" t="s">
        <v>33</v>
      </c>
      <c r="B2" s="45" t="s">
        <v>34</v>
      </c>
      <c r="C2" s="46" t="s">
        <v>35</v>
      </c>
      <c r="D2" s="46" t="s">
        <v>36</v>
      </c>
      <c r="E2" s="46" t="s">
        <v>37</v>
      </c>
      <c r="F2" s="47" t="s">
        <v>38</v>
      </c>
      <c r="G2" s="48" t="s">
        <v>44</v>
      </c>
      <c r="H2" s="48" t="s">
        <v>45</v>
      </c>
      <c r="I2" s="48" t="s">
        <v>39</v>
      </c>
      <c r="J2" s="49" t="s">
        <v>40</v>
      </c>
      <c r="K2" s="50" t="s">
        <v>41</v>
      </c>
      <c r="L2" s="51" t="s">
        <v>42</v>
      </c>
    </row>
    <row r="3" spans="1:12" ht="16.5" x14ac:dyDescent="0.25">
      <c r="A3" s="52">
        <v>1403</v>
      </c>
      <c r="B3" s="53">
        <f t="shared" ref="B3:B6" si="0">C3/10.764</f>
        <v>57.090909090909079</v>
      </c>
      <c r="C3" s="52">
        <f>E3/1.1</f>
        <v>614.52654545454527</v>
      </c>
      <c r="D3" s="52">
        <v>62.8</v>
      </c>
      <c r="E3" s="52">
        <f>D3*10.764</f>
        <v>675.97919999999988</v>
      </c>
      <c r="F3" s="53">
        <v>29292288</v>
      </c>
      <c r="G3" s="53">
        <f>F3/C3</f>
        <v>47666.432339929997</v>
      </c>
      <c r="H3" s="53">
        <f>F3/E3</f>
        <v>43333.120309027268</v>
      </c>
      <c r="I3" s="53">
        <v>1465000</v>
      </c>
      <c r="J3" s="53">
        <v>30000</v>
      </c>
      <c r="K3" s="53">
        <f>F3+I3+J3</f>
        <v>30787288</v>
      </c>
      <c r="L3" s="54">
        <f>K3/C3</f>
        <v>50099.199501996525</v>
      </c>
    </row>
    <row r="4" spans="1:12" ht="16.5" x14ac:dyDescent="0.25">
      <c r="A4" s="52">
        <v>2402</v>
      </c>
      <c r="B4" s="53">
        <f t="shared" si="0"/>
        <v>57.090909090909079</v>
      </c>
      <c r="C4" s="52">
        <f>E4/1.1</f>
        <v>614.52654545454527</v>
      </c>
      <c r="D4" s="52">
        <v>62.8</v>
      </c>
      <c r="E4" s="52">
        <f>D4*10.764</f>
        <v>675.97919999999988</v>
      </c>
      <c r="F4" s="53">
        <v>33909434</v>
      </c>
      <c r="G4" s="53">
        <f t="shared" ref="G4:G17" si="1">F4/C4</f>
        <v>55179.770916028203</v>
      </c>
      <c r="H4" s="53">
        <f t="shared" ref="H4:H18" si="2">F4/E4</f>
        <v>50163.428105480176</v>
      </c>
      <c r="I4" s="53">
        <v>2035000</v>
      </c>
      <c r="J4" s="53">
        <v>30000</v>
      </c>
      <c r="K4" s="53">
        <f t="shared" ref="K4:K17" si="3">F4+I4+J4</f>
        <v>35974434</v>
      </c>
      <c r="L4" s="54">
        <f t="shared" ref="L4:L10" si="4">K4/C4</f>
        <v>58540.081410788989</v>
      </c>
    </row>
    <row r="5" spans="1:12" ht="16.5" x14ac:dyDescent="0.25">
      <c r="A5" s="52">
        <v>1904</v>
      </c>
      <c r="B5" s="53">
        <f t="shared" si="0"/>
        <v>57.090909090909079</v>
      </c>
      <c r="C5" s="52">
        <f>E5/1.1</f>
        <v>614.52654545454527</v>
      </c>
      <c r="D5" s="52">
        <v>62.8</v>
      </c>
      <c r="E5" s="52">
        <f t="shared" ref="E5" si="5">D5*10.764</f>
        <v>675.97919999999988</v>
      </c>
      <c r="F5" s="53">
        <v>29668868</v>
      </c>
      <c r="G5" s="53">
        <f t="shared" si="1"/>
        <v>48279.229301730011</v>
      </c>
      <c r="H5" s="53">
        <f t="shared" si="2"/>
        <v>43890.208456118184</v>
      </c>
      <c r="I5" s="53">
        <v>1483500</v>
      </c>
      <c r="J5" s="53">
        <v>30000</v>
      </c>
      <c r="K5" s="53">
        <f t="shared" si="3"/>
        <v>31182368</v>
      </c>
      <c r="L5" s="54">
        <f t="shared" si="4"/>
        <v>50742.100940383978</v>
      </c>
    </row>
    <row r="6" spans="1:12" ht="16.5" x14ac:dyDescent="0.25">
      <c r="A6" s="52">
        <v>1104</v>
      </c>
      <c r="B6" s="53">
        <f t="shared" si="0"/>
        <v>57.090909090909079</v>
      </c>
      <c r="C6" s="52">
        <f>E6/1.1</f>
        <v>614.52654545454527</v>
      </c>
      <c r="D6" s="52">
        <v>62.8</v>
      </c>
      <c r="E6" s="52">
        <f>D6*10.764</f>
        <v>675.97919999999988</v>
      </c>
      <c r="F6" s="53">
        <v>26879000</v>
      </c>
      <c r="G6" s="53">
        <f t="shared" si="1"/>
        <v>43739.363578050936</v>
      </c>
      <c r="H6" s="53">
        <f t="shared" si="2"/>
        <v>39763.057798228117</v>
      </c>
      <c r="I6" s="53">
        <v>1613000</v>
      </c>
      <c r="J6" s="53">
        <v>30000</v>
      </c>
      <c r="K6" s="53">
        <f t="shared" si="3"/>
        <v>28522000</v>
      </c>
      <c r="L6" s="54">
        <f t="shared" si="4"/>
        <v>46412.966552817023</v>
      </c>
    </row>
    <row r="7" spans="1:12" ht="16.5" x14ac:dyDescent="0.25">
      <c r="A7" s="52">
        <v>3101</v>
      </c>
      <c r="B7" s="53"/>
      <c r="C7" s="52"/>
      <c r="D7" s="70">
        <v>62.8</v>
      </c>
      <c r="E7" s="70">
        <v>380</v>
      </c>
      <c r="F7" s="71">
        <v>14000000</v>
      </c>
      <c r="G7" s="53" t="e">
        <f t="shared" si="1"/>
        <v>#DIV/0!</v>
      </c>
      <c r="H7" s="53">
        <f t="shared" si="2"/>
        <v>36842.105263157893</v>
      </c>
      <c r="I7" s="53">
        <v>840000</v>
      </c>
      <c r="J7" s="53">
        <v>30000</v>
      </c>
      <c r="K7" s="53">
        <f t="shared" si="3"/>
        <v>14870000</v>
      </c>
      <c r="L7" s="54" t="e">
        <f t="shared" si="4"/>
        <v>#DIV/0!</v>
      </c>
    </row>
    <row r="8" spans="1:12" ht="16.5" x14ac:dyDescent="0.25">
      <c r="A8" s="52"/>
      <c r="B8" s="53">
        <f t="shared" ref="B8:B13" si="6">C8/10.764</f>
        <v>227.86363636363635</v>
      </c>
      <c r="C8" s="52">
        <f>E8/1.1</f>
        <v>2452.7241818181815</v>
      </c>
      <c r="D8" s="52">
        <v>250.65</v>
      </c>
      <c r="E8" s="52">
        <f>D8*10.764</f>
        <v>2697.9965999999999</v>
      </c>
      <c r="F8" s="53">
        <v>142192452</v>
      </c>
      <c r="G8" s="53">
        <f t="shared" si="1"/>
        <v>57973.27439182096</v>
      </c>
      <c r="H8" s="53">
        <f t="shared" si="2"/>
        <v>52702.976719837228</v>
      </c>
      <c r="I8" s="53">
        <v>7110000</v>
      </c>
      <c r="J8" s="53">
        <v>30000</v>
      </c>
      <c r="K8" s="53">
        <f>F8+I8+J8</f>
        <v>149332452</v>
      </c>
      <c r="L8" s="54">
        <f t="shared" si="4"/>
        <v>60884.323278984128</v>
      </c>
    </row>
    <row r="9" spans="1:12" ht="16.5" x14ac:dyDescent="0.25">
      <c r="A9" s="52">
        <v>5102</v>
      </c>
      <c r="B9" s="53">
        <f t="shared" si="6"/>
        <v>153.19090909090906</v>
      </c>
      <c r="C9" s="52">
        <f>E9/1.1</f>
        <v>1648.9469454545451</v>
      </c>
      <c r="D9" s="52">
        <v>168.51</v>
      </c>
      <c r="E9" s="52">
        <f t="shared" ref="E9:E17" si="7">D9*10.764</f>
        <v>1813.8416399999999</v>
      </c>
      <c r="F9" s="53">
        <v>106200000</v>
      </c>
      <c r="G9" s="53">
        <f t="shared" si="1"/>
        <v>64404.740427063974</v>
      </c>
      <c r="H9" s="53">
        <f t="shared" si="2"/>
        <v>58549.76402460361</v>
      </c>
      <c r="I9" s="53">
        <v>6372000</v>
      </c>
      <c r="J9" s="53">
        <v>30000</v>
      </c>
      <c r="K9" s="53">
        <f t="shared" si="3"/>
        <v>112602000</v>
      </c>
      <c r="L9" s="54">
        <f t="shared" si="4"/>
        <v>68287.218282186979</v>
      </c>
    </row>
    <row r="10" spans="1:12" ht="16.5" x14ac:dyDescent="0.25">
      <c r="A10" s="52">
        <v>4001</v>
      </c>
      <c r="B10" s="53">
        <f t="shared" si="6"/>
        <v>245.75454545454539</v>
      </c>
      <c r="C10" s="52">
        <f>E10/1.1</f>
        <v>2645.3019272727265</v>
      </c>
      <c r="D10" s="52">
        <v>270.33</v>
      </c>
      <c r="E10" s="52">
        <f t="shared" si="7"/>
        <v>2909.8321199999996</v>
      </c>
      <c r="F10" s="55">
        <v>145000000</v>
      </c>
      <c r="G10" s="53">
        <f t="shared" si="1"/>
        <v>54814.158831953522</v>
      </c>
      <c r="H10" s="53">
        <f t="shared" si="2"/>
        <v>49831.053483594107</v>
      </c>
      <c r="I10" s="55">
        <v>8700000</v>
      </c>
      <c r="J10" s="53">
        <v>30000</v>
      </c>
      <c r="K10" s="55">
        <f t="shared" si="3"/>
        <v>153730000</v>
      </c>
      <c r="L10" s="56">
        <f t="shared" si="4"/>
        <v>58114.349222318728</v>
      </c>
    </row>
    <row r="11" spans="1:12" ht="16.5" x14ac:dyDescent="0.25">
      <c r="A11" s="52">
        <v>5101</v>
      </c>
      <c r="B11" s="53">
        <f t="shared" si="6"/>
        <v>85.063636363636348</v>
      </c>
      <c r="C11" s="52">
        <f>E11/1.1</f>
        <v>915.6249818181816</v>
      </c>
      <c r="D11" s="52">
        <v>93.57</v>
      </c>
      <c r="E11" s="52">
        <f t="shared" si="7"/>
        <v>1007.1874799999998</v>
      </c>
      <c r="F11" s="55">
        <v>44500000</v>
      </c>
      <c r="G11" s="53">
        <f t="shared" si="1"/>
        <v>48600.683558933844</v>
      </c>
      <c r="H11" s="53">
        <f t="shared" si="2"/>
        <v>44182.439599030768</v>
      </c>
      <c r="I11" s="55"/>
      <c r="J11" s="53">
        <v>30000</v>
      </c>
      <c r="K11" s="55">
        <f t="shared" si="3"/>
        <v>44530000</v>
      </c>
      <c r="L11" s="56"/>
    </row>
    <row r="12" spans="1:12" ht="16.5" x14ac:dyDescent="0.25">
      <c r="A12" s="52">
        <v>4501</v>
      </c>
      <c r="B12" s="53">
        <f t="shared" si="6"/>
        <v>148.62727272727273</v>
      </c>
      <c r="C12" s="52">
        <f>E12/1.1</f>
        <v>1599.8239636363635</v>
      </c>
      <c r="D12" s="52">
        <v>163.49</v>
      </c>
      <c r="E12" s="52">
        <f t="shared" si="7"/>
        <v>1759.80636</v>
      </c>
      <c r="F12" s="55">
        <v>97200000</v>
      </c>
      <c r="G12" s="53">
        <f t="shared" si="1"/>
        <v>60756.684616141523</v>
      </c>
      <c r="H12" s="53">
        <f t="shared" si="2"/>
        <v>55233.349651037744</v>
      </c>
      <c r="I12" s="55"/>
      <c r="J12" s="53">
        <v>30000</v>
      </c>
      <c r="K12" s="55">
        <f t="shared" si="3"/>
        <v>97230000</v>
      </c>
      <c r="L12" s="56"/>
    </row>
    <row r="13" spans="1:12" ht="16.5" x14ac:dyDescent="0.25">
      <c r="A13" s="52"/>
      <c r="B13" s="53">
        <f t="shared" si="6"/>
        <v>141.76885916016352</v>
      </c>
      <c r="C13" s="52">
        <v>1526</v>
      </c>
      <c r="D13" s="52">
        <v>156</v>
      </c>
      <c r="E13" s="52">
        <f>D13*10.764</f>
        <v>1679.184</v>
      </c>
      <c r="F13" s="55">
        <v>88000000</v>
      </c>
      <c r="G13" s="53">
        <f t="shared" si="1"/>
        <v>57667.10353866317</v>
      </c>
      <c r="H13" s="53">
        <f t="shared" si="2"/>
        <v>52406.406921457092</v>
      </c>
      <c r="I13" s="55"/>
      <c r="J13" s="55"/>
      <c r="K13" s="55">
        <f t="shared" si="3"/>
        <v>88000000</v>
      </c>
      <c r="L13" s="56"/>
    </row>
    <row r="14" spans="1:12" ht="16.5" x14ac:dyDescent="0.25">
      <c r="A14" s="52">
        <v>1101</v>
      </c>
      <c r="B14" s="53">
        <v>82.81</v>
      </c>
      <c r="C14" s="52">
        <f>B14*10.764</f>
        <v>891.36684000000002</v>
      </c>
      <c r="D14" s="52"/>
      <c r="E14" s="52">
        <f>C14*1.1</f>
        <v>980.50352400000008</v>
      </c>
      <c r="F14" s="53">
        <v>35300000</v>
      </c>
      <c r="G14" s="53">
        <f t="shared" si="1"/>
        <v>39602.101419882303</v>
      </c>
      <c r="H14" s="53">
        <f t="shared" si="2"/>
        <v>36001.910381711183</v>
      </c>
      <c r="I14" s="53"/>
      <c r="J14" s="53"/>
      <c r="K14" s="53">
        <f t="shared" si="3"/>
        <v>35300000</v>
      </c>
      <c r="L14" s="54"/>
    </row>
    <row r="15" spans="1:12" ht="16.5" x14ac:dyDescent="0.25">
      <c r="A15" s="52">
        <v>1705</v>
      </c>
      <c r="B15" s="53">
        <f t="shared" ref="B15:B16" si="8">C15/10.764</f>
        <v>109.09090909090908</v>
      </c>
      <c r="C15" s="52">
        <f>E15/1.1</f>
        <v>1174.2545454545452</v>
      </c>
      <c r="D15" s="52">
        <v>120</v>
      </c>
      <c r="E15" s="52">
        <f t="shared" si="7"/>
        <v>1291.6799999999998</v>
      </c>
      <c r="F15" s="53">
        <v>54565000</v>
      </c>
      <c r="G15" s="53">
        <f t="shared" si="1"/>
        <v>46467.778397126232</v>
      </c>
      <c r="H15" s="53">
        <f t="shared" si="2"/>
        <v>42243.434906478389</v>
      </c>
      <c r="I15" s="53"/>
      <c r="J15" s="53"/>
      <c r="K15" s="53">
        <f t="shared" si="3"/>
        <v>54565000</v>
      </c>
      <c r="L15" s="54"/>
    </row>
    <row r="16" spans="1:12" ht="16.5" x14ac:dyDescent="0.25">
      <c r="A16" s="52">
        <v>4703</v>
      </c>
      <c r="B16" s="53">
        <f t="shared" si="8"/>
        <v>185.61872909698997</v>
      </c>
      <c r="C16" s="52">
        <v>1998</v>
      </c>
      <c r="D16" s="52">
        <v>222.82</v>
      </c>
      <c r="E16" s="52">
        <f t="shared" si="7"/>
        <v>2398.4344799999999</v>
      </c>
      <c r="F16" s="53">
        <v>120500000</v>
      </c>
      <c r="G16" s="53">
        <f t="shared" si="1"/>
        <v>60310.310310310313</v>
      </c>
      <c r="H16" s="53">
        <f t="shared" si="2"/>
        <v>50241.105606520468</v>
      </c>
      <c r="I16" s="53"/>
      <c r="J16" s="53"/>
      <c r="K16" s="53">
        <f t="shared" si="3"/>
        <v>120500000</v>
      </c>
      <c r="L16" s="54"/>
    </row>
    <row r="17" spans="1:12" ht="16.5" x14ac:dyDescent="0.25">
      <c r="A17" s="58">
        <v>1602</v>
      </c>
      <c r="B17" s="53">
        <f>C17/10.764</f>
        <v>200.33636363636364</v>
      </c>
      <c r="C17" s="52">
        <f>E17/1.1</f>
        <v>2156.4206181818181</v>
      </c>
      <c r="D17" s="52">
        <v>220.37</v>
      </c>
      <c r="E17" s="52">
        <f t="shared" si="7"/>
        <v>2372.06268</v>
      </c>
      <c r="F17" s="53">
        <v>98100000</v>
      </c>
      <c r="G17" s="53">
        <f t="shared" si="1"/>
        <v>45492.052511867012</v>
      </c>
      <c r="H17" s="53">
        <f t="shared" si="2"/>
        <v>41356.411374424555</v>
      </c>
      <c r="I17" s="53"/>
      <c r="J17" s="53"/>
      <c r="K17" s="53">
        <f t="shared" si="3"/>
        <v>98100000</v>
      </c>
      <c r="L17" s="54"/>
    </row>
    <row r="18" spans="1:12" ht="16.5" x14ac:dyDescent="0.25">
      <c r="A18" s="58"/>
      <c r="B18" s="53"/>
      <c r="C18" s="57"/>
      <c r="D18" s="57"/>
      <c r="E18" s="57"/>
      <c r="F18" s="53"/>
      <c r="G18" s="52"/>
      <c r="H18" s="53" t="e">
        <f t="shared" si="2"/>
        <v>#DIV/0!</v>
      </c>
      <c r="I18" s="53"/>
      <c r="J18" s="53"/>
      <c r="K18" s="53"/>
      <c r="L18" s="54"/>
    </row>
    <row r="19" spans="1:12" ht="17.25" thickBot="1" x14ac:dyDescent="0.3">
      <c r="A19" s="59"/>
      <c r="B19" s="60"/>
      <c r="C19" s="61"/>
      <c r="D19" s="61"/>
      <c r="E19" s="61"/>
      <c r="F19" s="60"/>
      <c r="G19" s="62"/>
      <c r="H19" s="62"/>
      <c r="I19" s="60"/>
      <c r="J19" s="60"/>
      <c r="K19" s="60"/>
      <c r="L19" s="63"/>
    </row>
    <row r="20" spans="1:12" ht="17.25" thickBot="1" x14ac:dyDescent="0.35">
      <c r="A20" s="64"/>
      <c r="B20" s="64"/>
      <c r="C20" s="64"/>
      <c r="D20" s="64"/>
      <c r="E20" s="64"/>
      <c r="F20" s="64"/>
      <c r="G20" s="65" t="e">
        <f>AVERAGE(G3:G19)</f>
        <v>#DIV/0!</v>
      </c>
      <c r="H20" s="68"/>
      <c r="I20" s="66" t="s">
        <v>43</v>
      </c>
      <c r="J20" s="66"/>
      <c r="K20" s="66"/>
      <c r="L20" s="67" t="e">
        <f>AVERAGE(L3:L19)</f>
        <v>#DIV/0!</v>
      </c>
    </row>
    <row r="71" spans="2:2" x14ac:dyDescent="0.25">
      <c r="B71">
        <v>192200</v>
      </c>
    </row>
    <row r="72" spans="2:2" x14ac:dyDescent="0.25">
      <c r="B72">
        <f>B71/10.764</f>
        <v>17855.815681902641</v>
      </c>
    </row>
  </sheetData>
  <mergeCells count="1">
    <mergeCell ref="I20:K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18F-CE0B-44B1-B3F9-8D180A2FCA64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68E8-2015-43EE-B7BD-F4B68CCD377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 - Wing</vt:lpstr>
      <vt:lpstr>A - Wing (Sale)</vt:lpstr>
      <vt:lpstr>A - Wing (Rehab)</vt:lpstr>
      <vt:lpstr>Total</vt:lpstr>
      <vt:lpstr>Rera</vt:lpstr>
      <vt:lpstr>Typical Floor</vt:lpstr>
      <vt:lpstr>IGR</vt:lpstr>
      <vt:lpstr>RR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2025-01-18T10:20:37Z</dcterms:modified>
</cp:coreProperties>
</file>