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BI\SARB Churchgate\VIDHI TEJAS KHANDHAR\"/>
    </mc:Choice>
  </mc:AlternateContent>
  <xr:revisionPtr revIDLastSave="0" documentId="13_ncr:1_{FC2ADB27-9D61-46DB-8F28-F3D767F8FCBA}" xr6:coauthVersionLast="45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10" i="2" l="1"/>
  <c r="T10" i="2" s="1"/>
  <c r="T3" i="2"/>
  <c r="Y3" i="2"/>
  <c r="Z3" i="2" s="1"/>
  <c r="G39" i="2" l="1"/>
  <c r="K47" i="2"/>
  <c r="H46" i="2"/>
  <c r="I46" i="2" s="1"/>
  <c r="H45" i="2"/>
  <c r="J45" i="2" s="1"/>
  <c r="F37" i="2"/>
  <c r="F39" i="2" s="1"/>
  <c r="F41" i="2" s="1"/>
  <c r="G36" i="2"/>
  <c r="P3" i="2"/>
  <c r="G26" i="2"/>
  <c r="I45" i="2" l="1"/>
  <c r="H47" i="2"/>
  <c r="I47" i="2"/>
  <c r="J46" i="2"/>
  <c r="J47" i="2" s="1"/>
  <c r="F40" i="2"/>
  <c r="F31" i="2"/>
  <c r="F30" i="2"/>
  <c r="F29" i="2"/>
  <c r="F27" i="2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H10" i="2"/>
  <c r="G10" i="2"/>
  <c r="D10" i="2"/>
  <c r="B10" i="2"/>
  <c r="Y9" i="2"/>
  <c r="Z9" i="2" s="1"/>
  <c r="P9" i="2"/>
  <c r="Q9" i="2" s="1"/>
  <c r="R9" i="2" s="1"/>
  <c r="S9" i="2" s="1"/>
  <c r="I9" i="2"/>
  <c r="H9" i="2"/>
  <c r="G9" i="2"/>
  <c r="D9" i="2"/>
  <c r="B9" i="2"/>
  <c r="Y8" i="2"/>
  <c r="I8" i="2" s="1"/>
  <c r="P8" i="2"/>
  <c r="Q8" i="2" s="1"/>
  <c r="R8" i="2" s="1"/>
  <c r="T8" i="2" s="1"/>
  <c r="H8" i="2"/>
  <c r="G8" i="2"/>
  <c r="D8" i="2"/>
  <c r="B8" i="2"/>
  <c r="Y7" i="2"/>
  <c r="Z7" i="2" s="1"/>
  <c r="P7" i="2"/>
  <c r="Q7" i="2" s="1"/>
  <c r="R7" i="2" s="1"/>
  <c r="T7" i="2" s="1"/>
  <c r="H7" i="2"/>
  <c r="G7" i="2"/>
  <c r="D7" i="2"/>
  <c r="B7" i="2"/>
  <c r="Y6" i="2"/>
  <c r="I6" i="2" s="1"/>
  <c r="Q6" i="2"/>
  <c r="R6" i="2" s="1"/>
  <c r="S6" i="2" s="1"/>
  <c r="T6" i="2" s="1"/>
  <c r="H6" i="2"/>
  <c r="G6" i="2"/>
  <c r="D6" i="2"/>
  <c r="B6" i="2"/>
  <c r="Y5" i="2"/>
  <c r="Z5" i="2" s="1"/>
  <c r="P5" i="2"/>
  <c r="Q5" i="2" s="1"/>
  <c r="R5" i="2" s="1"/>
  <c r="T5" i="2" s="1"/>
  <c r="I5" i="2"/>
  <c r="H5" i="2"/>
  <c r="G5" i="2"/>
  <c r="D5" i="2"/>
  <c r="B5" i="2"/>
  <c r="Y4" i="2"/>
  <c r="I4" i="2" s="1"/>
  <c r="Q4" i="2"/>
  <c r="R4" i="2" s="1"/>
  <c r="S4" i="2" s="1"/>
  <c r="T4" i="2" s="1"/>
  <c r="V4" i="2" s="1"/>
  <c r="E4" i="2" s="1"/>
  <c r="F4" i="2" s="1"/>
  <c r="H4" i="2"/>
  <c r="G4" i="2"/>
  <c r="D4" i="2"/>
  <c r="B4" i="2"/>
  <c r="AB3" i="2"/>
  <c r="Q3" i="2"/>
  <c r="R3" i="2" s="1"/>
  <c r="H3" i="2"/>
  <c r="G3" i="2"/>
  <c r="D3" i="2"/>
  <c r="B3" i="2"/>
  <c r="Y2" i="2"/>
  <c r="P2" i="2"/>
  <c r="Q2" i="2" s="1"/>
  <c r="R2" i="2" s="1"/>
  <c r="S2" i="2" s="1"/>
  <c r="T2" i="2" s="1"/>
  <c r="H2" i="2"/>
  <c r="G2" i="2"/>
  <c r="D2" i="2"/>
  <c r="B2" i="2"/>
  <c r="H7" i="1"/>
  <c r="I3" i="2" l="1"/>
  <c r="AA3" i="2"/>
  <c r="K3" i="2" s="1"/>
  <c r="I7" i="2"/>
  <c r="I15" i="2"/>
  <c r="I19" i="2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L3" i="2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I8" i="1" s="1"/>
  <c r="J8" i="1" s="1"/>
  <c r="K8" i="1" s="1"/>
  <c r="L8" i="1" s="1"/>
  <c r="M8" i="1"/>
  <c r="H9" i="1"/>
  <c r="I9" i="1"/>
  <c r="J9" i="1" s="1"/>
  <c r="K9" i="1" s="1"/>
  <c r="L9" i="1" s="1"/>
  <c r="M9" i="1"/>
  <c r="H10" i="1"/>
  <c r="I10" i="1"/>
  <c r="J10" i="1" s="1"/>
  <c r="K10" i="1" s="1"/>
  <c r="L10" i="1" s="1"/>
  <c r="M10" i="1"/>
  <c r="M7" i="1"/>
  <c r="I7" i="1"/>
  <c r="J7" i="1" s="1"/>
  <c r="K7" i="1" s="1"/>
  <c r="L7" i="1" s="1"/>
  <c r="L12" i="1" l="1"/>
  <c r="C20" i="1" s="1"/>
  <c r="M12" i="1"/>
  <c r="C31" i="1" s="1"/>
  <c r="H2" i="1"/>
  <c r="I18" i="1" l="1"/>
  <c r="C17" i="1" l="1"/>
  <c r="C4" i="1" l="1"/>
  <c r="C21" i="1"/>
  <c r="C19" i="1" l="1"/>
  <c r="K16" i="1" l="1"/>
  <c r="L16" i="1" s="1"/>
  <c r="C28" i="1"/>
  <c r="C29" i="1" s="1"/>
  <c r="C30" i="1" s="1"/>
  <c r="C22" i="1" l="1"/>
  <c r="C27" i="1" s="1"/>
  <c r="C24" i="1" l="1"/>
  <c r="C25" i="1" s="1"/>
  <c r="C26" i="1" s="1"/>
  <c r="C23" i="1"/>
</calcChain>
</file>

<file path=xl/sharedStrings.xml><?xml version="1.0" encoding="utf-8"?>
<sst xmlns="http://schemas.openxmlformats.org/spreadsheetml/2006/main" count="83" uniqueCount="63">
  <si>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</si>
  <si>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</si>
  <si>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</si>
  <si>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</si>
  <si>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</si>
  <si>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</si>
  <si>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</si>
  <si>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</si>
  <si>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</si>
  <si>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</si>
  <si>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</si>
  <si>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</si>
  <si>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</si>
  <si>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</si>
  <si>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</si>
  <si>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</si>
  <si>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</si>
  <si>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</si>
  <si>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</si>
  <si>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</si>
  <si>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</si>
  <si>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</si>
  <si>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</si>
  <si>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</si>
  <si>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</si>
  <si>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Mezzanine Floor</t>
  </si>
  <si>
    <t>Ground Floor (Old)</t>
  </si>
  <si>
    <t>Ground Floor (New)</t>
  </si>
  <si>
    <t>First Floor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</si>
  <si>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</si>
  <si>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</si>
  <si>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</si>
  <si>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</si>
  <si>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</si>
  <si>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</si>
  <si>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</si>
  <si>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</si>
  <si>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</si>
  <si>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</si>
  <si>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</si>
  <si>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</si>
  <si>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</si>
  <si>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</si>
  <si>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</si>
  <si>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</si>
  <si>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</si>
  <si>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</si>
  <si>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 xml:space="preserve">PREV VAL - 24.08.2017 - VPG VALUERS </t>
  </si>
  <si>
    <t>LAND AREA</t>
  </si>
  <si>
    <t>RATE</t>
  </si>
  <si>
    <t>RV</t>
  </si>
  <si>
    <t>DV</t>
  </si>
  <si>
    <t>VALUE</t>
  </si>
  <si>
    <t>LAND DEV</t>
  </si>
  <si>
    <t>TOTAL FMV</t>
  </si>
  <si>
    <t>18°50'49.8"N 73°05'44.1"E</t>
  </si>
  <si>
    <t>Survey No.</t>
  </si>
  <si>
    <t>Land Area</t>
  </si>
  <si>
    <t>Rate per Sq. Mtr.</t>
  </si>
  <si>
    <t>FMV</t>
  </si>
  <si>
    <t>62/1A</t>
  </si>
  <si>
    <t>62/1/2</t>
  </si>
  <si>
    <t>9.25 Crs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</si>
</sst>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3" fontId="16" fillId="0" borderId="0" xfId="0" applyNumberFormat="1" applyFont="1"/>
    <xf numFmtId="43" fontId="16" fillId="0" borderId="0" xfId="1" applyFont="1"/>
    <xf numFmtId="3" fontId="16" fillId="0" borderId="1" xfId="0" applyNumberFormat="1" applyFont="1" applyBorder="1"/>
    <xf numFmtId="3" fontId="0" fillId="0" borderId="1" xfId="0" applyNumberFormat="1" applyBorder="1"/>
    <xf numFmtId="3" fontId="16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 vertical="top" wrapText="1"/>
    </xf>
    <xf numFmtId="3" fontId="16" fillId="0" borderId="1" xfId="0" applyNumberFormat="1" applyFont="1" applyBorder="1" applyAlignment="1">
      <alignment horizontal="right"/>
    </xf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130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01F26-4CD3-4741-803B-4814460B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24888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A3A0E-2074-4424-9C24-FDFB1A74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AAF980-BEEF-4934-A716-BB06EFFA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AC0AD-E5DC-4E71-A65B-716FB828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ACECC-E4EC-4282-A8B3-946F5D0DD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7D5B8-EE1D-4A78-843A-F228C65F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792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B65BB-3AB5-4160-A779-3686E71D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8137B-0FC0-47C5-8F8F-617A7CF4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workbookViewId="0">
      <pane xSplit="3" ySplit="5" topLeftCell="D9" activePane="bottomRight" state="frozen"/>
      <selection pane="topRight" activeCell="D1" sqref="D1"/>
      <selection pane="bottomLeft" activeCell="A6" sqref="A6"/>
      <selection pane="bottomRight" activeCell="D21" sqref="D21"/>
    </sheetView>
  </sheetViews>
  <sheetFormatPr defaultRowHeight="16.5" x14ac:dyDescent="0.3"/>
  <cols>
    <col min="1" max="1" width="9.140625" style="1"/>
    <col min="2" max="2" width="15.28515625" style="2" customWidth="1"/>
    <col min="3" max="3" width="16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17</v>
      </c>
    </row>
    <row r="2" spans="1:14" x14ac:dyDescent="0.3">
      <c r="B2" s="25" t="s">
        <v>15</v>
      </c>
      <c r="C2" s="1">
        <v>759.5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10</v>
      </c>
      <c r="C3" s="30">
        <v>120000</v>
      </c>
      <c r="D3" s="17"/>
      <c r="E3" s="29"/>
      <c r="F3" s="29"/>
      <c r="G3" s="17"/>
      <c r="H3" s="1"/>
    </row>
    <row r="4" spans="1:14" x14ac:dyDescent="0.3">
      <c r="B4" s="46" t="s">
        <v>23</v>
      </c>
      <c r="C4" s="21">
        <f>ROUND((C2*C3),0)</f>
        <v>91140000</v>
      </c>
      <c r="F4" s="24"/>
      <c r="G4" s="24"/>
    </row>
    <row r="5" spans="1:14" x14ac:dyDescent="0.3">
      <c r="B5" s="15" t="s">
        <v>18</v>
      </c>
    </row>
    <row r="6" spans="1:14" s="3" customFormat="1" ht="60.75" thickBot="1" x14ac:dyDescent="0.25">
      <c r="B6" s="10" t="s">
        <v>0</v>
      </c>
      <c r="C6" s="4" t="s">
        <v>3</v>
      </c>
      <c r="D6" s="4" t="s">
        <v>1</v>
      </c>
      <c r="E6" s="4" t="s">
        <v>4</v>
      </c>
      <c r="F6" s="4" t="s">
        <v>5</v>
      </c>
      <c r="G6" s="5" t="s">
        <v>9</v>
      </c>
      <c r="H6" s="6" t="s">
        <v>2</v>
      </c>
      <c r="I6" s="9" t="s">
        <v>6</v>
      </c>
      <c r="J6" s="9" t="s">
        <v>7</v>
      </c>
      <c r="K6" s="6" t="s">
        <v>21</v>
      </c>
      <c r="L6" s="6" t="s">
        <v>22</v>
      </c>
      <c r="M6" s="6" t="s">
        <v>8</v>
      </c>
    </row>
    <row r="7" spans="1:14" s="3" customFormat="1" ht="17.25" thickBot="1" x14ac:dyDescent="0.25">
      <c r="A7" s="3">
        <v>1</v>
      </c>
      <c r="B7" s="51" t="s">
        <v>26</v>
      </c>
      <c r="C7" s="52">
        <v>124.62</v>
      </c>
      <c r="D7" s="53">
        <v>2015</v>
      </c>
      <c r="E7" s="32">
        <v>2021</v>
      </c>
      <c r="F7" s="32">
        <v>60</v>
      </c>
      <c r="G7" s="54">
        <v>22000</v>
      </c>
      <c r="H7" s="7">
        <f t="shared" ref="H7:H10" si="0">E7-D7</f>
        <v>6</v>
      </c>
      <c r="I7" s="56">
        <f t="shared" ref="I7" si="1">90*H7/F7</f>
        <v>9</v>
      </c>
      <c r="J7" s="17">
        <f t="shared" ref="J7" si="2">G7/100*I7</f>
        <v>1980</v>
      </c>
      <c r="K7" s="17">
        <f t="shared" ref="K7" si="3">ROUND((G7-J7),0)</f>
        <v>20020</v>
      </c>
      <c r="L7" s="17">
        <f t="shared" ref="L7" si="4">ROUND((K7*C7),0)</f>
        <v>2494892</v>
      </c>
      <c r="M7" s="17">
        <f t="shared" ref="M7" si="5">ROUND((C7*G7),0)</f>
        <v>2741640</v>
      </c>
    </row>
    <row r="8" spans="1:14" s="3" customFormat="1" ht="17.25" thickBot="1" x14ac:dyDescent="0.25">
      <c r="B8" s="51" t="s">
        <v>27</v>
      </c>
      <c r="C8" s="52">
        <v>176.64</v>
      </c>
      <c r="D8" s="53">
        <v>2015</v>
      </c>
      <c r="E8" s="32">
        <v>2021</v>
      </c>
      <c r="F8" s="32">
        <v>60</v>
      </c>
      <c r="G8" s="54">
        <v>18000</v>
      </c>
      <c r="H8" s="7">
        <f t="shared" si="0"/>
        <v>6</v>
      </c>
      <c r="I8" s="7">
        <f t="shared" ref="I8:I10" si="6">90*H8/F8</f>
        <v>9</v>
      </c>
      <c r="J8" s="17">
        <f t="shared" ref="J8:J10" si="7">G8/100*I8</f>
        <v>1620</v>
      </c>
      <c r="K8" s="17">
        <f t="shared" ref="K8:K10" si="8">ROUND((G8-J8),0)</f>
        <v>16380</v>
      </c>
      <c r="L8" s="17">
        <f t="shared" ref="L8:L10" si="9">ROUND((K8*C8),0)</f>
        <v>2893363</v>
      </c>
      <c r="M8" s="17">
        <f t="shared" ref="M8:M10" si="10">ROUND((C8*G8),0)</f>
        <v>3179520</v>
      </c>
    </row>
    <row r="9" spans="1:14" s="3" customFormat="1" ht="17.25" thickBot="1" x14ac:dyDescent="0.25">
      <c r="A9" s="3">
        <v>2</v>
      </c>
      <c r="B9" s="51" t="s">
        <v>25</v>
      </c>
      <c r="C9" s="52">
        <v>124.62</v>
      </c>
      <c r="D9" s="53">
        <v>2015</v>
      </c>
      <c r="E9" s="32">
        <v>2021</v>
      </c>
      <c r="F9" s="32">
        <v>60</v>
      </c>
      <c r="G9" s="54">
        <v>11000</v>
      </c>
      <c r="H9" s="7">
        <f t="shared" si="0"/>
        <v>6</v>
      </c>
      <c r="I9" s="7">
        <f t="shared" si="6"/>
        <v>9</v>
      </c>
      <c r="J9" s="17">
        <f t="shared" si="7"/>
        <v>990</v>
      </c>
      <c r="K9" s="17">
        <f t="shared" si="8"/>
        <v>10010</v>
      </c>
      <c r="L9" s="17">
        <f t="shared" si="9"/>
        <v>1247446</v>
      </c>
      <c r="M9" s="17">
        <f t="shared" si="10"/>
        <v>1370820</v>
      </c>
    </row>
    <row r="10" spans="1:14" s="3" customFormat="1" ht="17.25" thickBot="1" x14ac:dyDescent="0.25">
      <c r="B10" s="51" t="s">
        <v>28</v>
      </c>
      <c r="C10" s="52">
        <v>255.84</v>
      </c>
      <c r="D10" s="53">
        <v>2015</v>
      </c>
      <c r="E10" s="32">
        <v>2021</v>
      </c>
      <c r="F10" s="32">
        <v>60</v>
      </c>
      <c r="G10" s="54">
        <v>14000</v>
      </c>
      <c r="H10" s="7">
        <f t="shared" si="0"/>
        <v>6</v>
      </c>
      <c r="I10" s="7">
        <f t="shared" si="6"/>
        <v>9</v>
      </c>
      <c r="J10" s="17">
        <f t="shared" si="7"/>
        <v>1260</v>
      </c>
      <c r="K10" s="17">
        <f t="shared" si="8"/>
        <v>12740</v>
      </c>
      <c r="L10" s="17">
        <f t="shared" si="9"/>
        <v>3259402</v>
      </c>
      <c r="M10" s="17">
        <f t="shared" si="10"/>
        <v>3581760</v>
      </c>
    </row>
    <row r="11" spans="1:14" s="3" customFormat="1" x14ac:dyDescent="0.2">
      <c r="B11" s="51"/>
      <c r="C11" s="52"/>
      <c r="D11" s="53"/>
      <c r="E11" s="32"/>
      <c r="F11" s="32"/>
      <c r="G11" s="55"/>
      <c r="H11" s="7"/>
      <c r="I11" s="7"/>
      <c r="J11" s="17"/>
      <c r="K11" s="17"/>
      <c r="L11" s="17"/>
      <c r="M11" s="17"/>
    </row>
    <row r="12" spans="1:14" x14ac:dyDescent="0.3">
      <c r="B12" s="47" t="s">
        <v>24</v>
      </c>
      <c r="C12" s="48"/>
      <c r="D12" s="49"/>
      <c r="E12" s="49"/>
      <c r="F12" s="49"/>
      <c r="G12" s="50"/>
      <c r="H12" s="14"/>
      <c r="I12" s="14"/>
      <c r="J12" s="18"/>
      <c r="K12" s="18"/>
      <c r="L12" s="18">
        <f>SUM(L7:L11)</f>
        <v>9895103</v>
      </c>
      <c r="M12" s="18">
        <f>SUM(M7:M11)</f>
        <v>10873740</v>
      </c>
    </row>
    <row r="13" spans="1:14" x14ac:dyDescent="0.3">
      <c r="B13" s="12"/>
      <c r="C13" s="13"/>
      <c r="D13" s="13"/>
      <c r="E13" s="13"/>
      <c r="F13" s="14"/>
      <c r="G13" s="14"/>
      <c r="H13" s="14"/>
      <c r="I13" s="13"/>
      <c r="J13" s="18"/>
      <c r="K13" s="19"/>
      <c r="L13" s="33"/>
      <c r="M13" s="33"/>
      <c r="N13" s="14"/>
    </row>
    <row r="14" spans="1:14" ht="22.5" customHeight="1" x14ac:dyDescent="0.3">
      <c r="B14" s="69" t="s">
        <v>19</v>
      </c>
      <c r="C14" s="69"/>
      <c r="D14" s="13"/>
      <c r="E14" s="13"/>
      <c r="F14" s="14"/>
      <c r="G14" s="14"/>
      <c r="H14" s="14"/>
      <c r="I14" s="13"/>
      <c r="J14" s="14"/>
      <c r="K14" s="13"/>
      <c r="L14" s="14"/>
      <c r="M14" s="14"/>
      <c r="N14" s="14"/>
    </row>
    <row r="15" spans="1:14" x14ac:dyDescent="0.3">
      <c r="B15" s="25" t="s">
        <v>15</v>
      </c>
      <c r="C15" s="28">
        <v>1570</v>
      </c>
      <c r="E15" s="36"/>
      <c r="F15" s="36"/>
      <c r="G15" s="37"/>
      <c r="H15" s="16"/>
      <c r="K15" s="23"/>
    </row>
    <row r="16" spans="1:14" x14ac:dyDescent="0.3">
      <c r="B16" s="26" t="s">
        <v>10</v>
      </c>
      <c r="C16" s="30">
        <v>0</v>
      </c>
      <c r="D16" s="43"/>
      <c r="E16" s="34"/>
      <c r="F16" s="34"/>
      <c r="G16" s="18"/>
      <c r="H16" s="16"/>
      <c r="K16" s="22" t="e">
        <f>#REF!+C3</f>
        <v>#REF!</v>
      </c>
      <c r="L16" s="8" t="e">
        <f>K16*10.764</f>
        <v>#REF!</v>
      </c>
    </row>
    <row r="17" spans="2:11" x14ac:dyDescent="0.3">
      <c r="B17" s="26" t="s">
        <v>11</v>
      </c>
      <c r="C17" s="44">
        <f>ROUND((C15*C16),0)</f>
        <v>0</v>
      </c>
      <c r="D17" s="11"/>
      <c r="E17" s="11"/>
      <c r="F17" s="23"/>
      <c r="H17" s="16"/>
      <c r="K17" s="23"/>
    </row>
    <row r="18" spans="2:11" x14ac:dyDescent="0.3">
      <c r="C18" s="11"/>
      <c r="D18" s="11"/>
      <c r="E18" s="11"/>
      <c r="F18" s="23"/>
      <c r="H18" s="16">
        <v>45350908</v>
      </c>
      <c r="I18" s="1">
        <f>H18*120%</f>
        <v>54421089.600000001</v>
      </c>
      <c r="K18" s="23"/>
    </row>
    <row r="19" spans="2:11" x14ac:dyDescent="0.3">
      <c r="B19" s="2" t="s">
        <v>17</v>
      </c>
      <c r="C19" s="21">
        <f>C4</f>
        <v>91140000</v>
      </c>
      <c r="D19" s="21"/>
      <c r="E19" s="21"/>
      <c r="F19" s="21"/>
      <c r="G19" s="21"/>
      <c r="H19" s="22"/>
      <c r="K19" s="20"/>
    </row>
    <row r="20" spans="2:11" x14ac:dyDescent="0.3">
      <c r="B20" s="2" t="s">
        <v>18</v>
      </c>
      <c r="C20" s="21">
        <f>L12</f>
        <v>9895103</v>
      </c>
      <c r="D20" s="21"/>
      <c r="E20" s="21"/>
      <c r="F20" s="21"/>
      <c r="G20" s="21"/>
      <c r="H20" s="22"/>
      <c r="K20" s="22"/>
    </row>
    <row r="21" spans="2:11" ht="33" x14ac:dyDescent="0.3">
      <c r="B21" s="2" t="s">
        <v>16</v>
      </c>
      <c r="C21" s="21">
        <f>C17</f>
        <v>0</v>
      </c>
      <c r="D21" s="21"/>
      <c r="E21" s="21"/>
      <c r="F21" s="21"/>
      <c r="G21" s="21"/>
      <c r="H21" s="22"/>
      <c r="K21" s="22"/>
    </row>
    <row r="22" spans="2:11" x14ac:dyDescent="0.3">
      <c r="B22" s="15" t="s">
        <v>12</v>
      </c>
      <c r="C22" s="31">
        <f>C19+C20+C21</f>
        <v>101035103</v>
      </c>
      <c r="D22" s="39"/>
      <c r="E22" s="39"/>
      <c r="F22" s="40"/>
    </row>
    <row r="23" spans="2:11" ht="33" x14ac:dyDescent="0.3">
      <c r="B23" s="15" t="s">
        <v>13</v>
      </c>
      <c r="C23" s="31">
        <f>ROUND((C22*0.9),0)</f>
        <v>90931593</v>
      </c>
      <c r="D23" s="45"/>
      <c r="E23" s="39"/>
      <c r="F23" s="40"/>
      <c r="H23" s="38"/>
    </row>
    <row r="24" spans="2:11" hidden="1" x14ac:dyDescent="0.3">
      <c r="B24" s="35" t="s">
        <v>11</v>
      </c>
      <c r="C24" s="20">
        <f>C22*0.8</f>
        <v>80828082.400000006</v>
      </c>
      <c r="D24" s="45"/>
      <c r="E24" s="39"/>
      <c r="F24" s="40"/>
    </row>
    <row r="25" spans="2:11" hidden="1" x14ac:dyDescent="0.3">
      <c r="B25" s="41"/>
      <c r="C25" s="21">
        <f>ROUNDUP(C24,0)</f>
        <v>80828083</v>
      </c>
      <c r="D25" s="45"/>
      <c r="E25" s="39"/>
      <c r="F25" s="40"/>
    </row>
    <row r="26" spans="2:11" hidden="1" x14ac:dyDescent="0.3">
      <c r="B26" s="41"/>
      <c r="C26" s="21">
        <f>C25-C24</f>
        <v>0.59999999403953552</v>
      </c>
      <c r="D26" s="45"/>
      <c r="E26" s="39"/>
      <c r="F26" s="40"/>
    </row>
    <row r="27" spans="2:11" x14ac:dyDescent="0.3">
      <c r="B27" s="15" t="s">
        <v>14</v>
      </c>
      <c r="C27" s="42">
        <f>ROUND((C22*0.8),0)</f>
        <v>80828082</v>
      </c>
      <c r="D27" s="45"/>
      <c r="E27" s="39"/>
      <c r="F27" s="40"/>
      <c r="H27" s="38"/>
    </row>
    <row r="28" spans="2:11" hidden="1" x14ac:dyDescent="0.3">
      <c r="B28" s="8" t="s">
        <v>11</v>
      </c>
      <c r="C28" s="22">
        <f>M13</f>
        <v>0</v>
      </c>
      <c r="D28" s="45"/>
      <c r="E28" s="39"/>
      <c r="F28" s="40"/>
    </row>
    <row r="29" spans="2:11" hidden="1" x14ac:dyDescent="0.3">
      <c r="B29" s="35"/>
      <c r="C29" s="21">
        <f>ROUNDUP(C28,0)</f>
        <v>0</v>
      </c>
      <c r="D29" s="45"/>
    </row>
    <row r="30" spans="2:11" hidden="1" x14ac:dyDescent="0.3">
      <c r="B30" s="35"/>
      <c r="C30" s="21">
        <f>C29-C28</f>
        <v>0</v>
      </c>
      <c r="D30" s="45"/>
    </row>
    <row r="31" spans="2:11" ht="33" x14ac:dyDescent="0.3">
      <c r="B31" s="15" t="s">
        <v>20</v>
      </c>
      <c r="C31" s="31">
        <f>M12</f>
        <v>10873740</v>
      </c>
      <c r="D31" s="45"/>
    </row>
  </sheetData>
  <mergeCells count="1">
    <mergeCell ref="B14:C14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7"/>
  <sheetViews>
    <sheetView tabSelected="1" workbookViewId="0">
      <selection activeCell="V3" sqref="S3:V3"/>
    </sheetView>
  </sheetViews>
  <sheetFormatPr defaultRowHeight="15" x14ac:dyDescent="0.25"/>
  <cols>
    <col min="1" max="1" width="6.85546875" style="60" bestFit="1" customWidth="1"/>
    <col min="2" max="2" width="5.140625" style="60" bestFit="1" customWidth="1"/>
    <col min="3" max="3" width="10" style="60" bestFit="1" customWidth="1"/>
    <col min="4" max="4" width="15.28515625" style="60" bestFit="1" customWidth="1"/>
    <col min="5" max="5" width="11.5703125" style="60" bestFit="1" customWidth="1"/>
    <col min="6" max="6" width="14.28515625" style="60" bestFit="1" customWidth="1"/>
    <col min="7" max="7" width="16" style="60" bestFit="1" customWidth="1"/>
    <col min="8" max="8" width="11.7109375" style="60" bestFit="1" customWidth="1"/>
    <col min="9" max="9" width="12.28515625" style="60" bestFit="1" customWidth="1"/>
    <col min="10" max="10" width="15.28515625" style="60" bestFit="1" customWidth="1"/>
    <col min="11" max="11" width="11.5703125" style="60" bestFit="1" customWidth="1"/>
    <col min="12" max="12" width="11.28515625" style="60" bestFit="1" customWidth="1"/>
    <col min="13" max="13" width="6.85546875" style="60" hidden="1" customWidth="1"/>
    <col min="14" max="14" width="5.140625" style="60" hidden="1" customWidth="1"/>
    <col min="15" max="15" width="7.28515625" style="60" bestFit="1" customWidth="1"/>
    <col min="16" max="16" width="11.7109375" style="60" customWidth="1"/>
    <col min="17" max="17" width="7.42578125" style="60" bestFit="1" customWidth="1"/>
    <col min="18" max="18" width="10" style="60" bestFit="1" customWidth="1"/>
    <col min="19" max="19" width="11.5703125" style="60" bestFit="1" customWidth="1"/>
    <col min="20" max="20" width="10.42578125" style="60" bestFit="1" customWidth="1"/>
    <col min="21" max="21" width="15.28515625" style="60" bestFit="1" customWidth="1"/>
    <col min="22" max="22" width="11.5703125" style="60" bestFit="1" customWidth="1"/>
    <col min="23" max="24" width="12.28515625" style="60" bestFit="1" customWidth="1"/>
    <col min="25" max="25" width="17.85546875" style="60" bestFit="1" customWidth="1"/>
    <col min="26" max="26" width="15.28515625" style="60" bestFit="1" customWidth="1"/>
    <col min="27" max="27" width="11.5703125" style="60" bestFit="1" customWidth="1"/>
    <col min="28" max="28" width="8.85546875" style="60" bestFit="1" customWidth="1"/>
    <col min="29" max="29" width="19.85546875" style="60" bestFit="1" customWidth="1"/>
    <col min="30" max="16384" width="9.140625" style="60"/>
  </cols>
  <sheetData>
    <row r="1" spans="1:28" s="58" customFormat="1" ht="120" x14ac:dyDescent="0.25">
      <c r="A1" s="57" t="s">
        <v>29</v>
      </c>
      <c r="B1" s="57" t="str">
        <f>N1</f>
        <v>Date</v>
      </c>
      <c r="C1" s="57" t="s">
        <v>30</v>
      </c>
      <c r="D1" s="57" t="s">
        <v>11</v>
      </c>
      <c r="E1" s="57" t="s">
        <v>31</v>
      </c>
      <c r="F1" s="57" t="s">
        <v>32</v>
      </c>
      <c r="G1" s="57" t="str">
        <f t="shared" ref="G1:L16" si="0">W1</f>
        <v>Construction Area</v>
      </c>
      <c r="H1" s="57" t="str">
        <f t="shared" si="0"/>
        <v>Cost of Construction</v>
      </c>
      <c r="I1" s="57" t="str">
        <f t="shared" si="0"/>
        <v>Construction value</v>
      </c>
      <c r="J1" s="57" t="str">
        <f t="shared" si="0"/>
        <v>Land Value (Including Land development)</v>
      </c>
      <c r="K1" s="57" t="str">
        <f t="shared" si="0"/>
        <v>Land Rate (Including Development) per Sq. M.</v>
      </c>
      <c r="L1" s="57" t="str">
        <f t="shared" si="0"/>
        <v>Land Rate (Including Development) per Sq. Yard.</v>
      </c>
      <c r="M1" s="58" t="s">
        <v>33</v>
      </c>
      <c r="N1" s="58" t="s">
        <v>34</v>
      </c>
      <c r="O1" s="58" t="s">
        <v>35</v>
      </c>
      <c r="P1" s="58" t="s">
        <v>36</v>
      </c>
      <c r="Q1" s="58" t="s">
        <v>37</v>
      </c>
      <c r="R1" s="58" t="s">
        <v>38</v>
      </c>
      <c r="S1" s="58" t="s">
        <v>39</v>
      </c>
      <c r="T1" s="58" t="s">
        <v>40</v>
      </c>
      <c r="U1" s="58" t="s">
        <v>11</v>
      </c>
      <c r="V1" s="58" t="s">
        <v>10</v>
      </c>
      <c r="W1" s="59" t="s">
        <v>41</v>
      </c>
      <c r="X1" s="59" t="s">
        <v>42</v>
      </c>
      <c r="Y1" s="58" t="s">
        <v>43</v>
      </c>
      <c r="Z1" s="58" t="s">
        <v>44</v>
      </c>
      <c r="AA1" s="58" t="s">
        <v>45</v>
      </c>
      <c r="AB1" s="58" t="s">
        <v>46</v>
      </c>
    </row>
    <row r="2" spans="1:28" s="61" customFormat="1" x14ac:dyDescent="0.25">
      <c r="A2" s="62">
        <v>1</v>
      </c>
      <c r="B2" s="63">
        <f t="shared" ref="B2:B16" si="1">N2</f>
        <v>0</v>
      </c>
      <c r="C2" s="62">
        <f t="shared" ref="C2:C16" si="2">T2</f>
        <v>1339.999521352172</v>
      </c>
      <c r="D2" s="62">
        <f t="shared" ref="D2:D16" si="3">U2</f>
        <v>4000000</v>
      </c>
      <c r="E2" s="62">
        <f t="shared" ref="E2:E16" si="4">V2</f>
        <v>2985</v>
      </c>
      <c r="F2" s="62">
        <f t="shared" ref="F2:F16" si="5">ROUND((E2/10.764),0)</f>
        <v>277</v>
      </c>
      <c r="G2" s="63">
        <f t="shared" si="0"/>
        <v>0</v>
      </c>
      <c r="H2" s="63">
        <f t="shared" si="0"/>
        <v>0</v>
      </c>
      <c r="I2" s="63">
        <f t="shared" si="0"/>
        <v>0</v>
      </c>
      <c r="J2" s="63">
        <f t="shared" si="0"/>
        <v>4000000</v>
      </c>
      <c r="K2" s="63">
        <f t="shared" si="0"/>
        <v>2985.0756931343262</v>
      </c>
      <c r="L2" s="63">
        <f t="shared" si="0"/>
        <v>2495.5223882965038</v>
      </c>
      <c r="O2" s="61">
        <v>0.13400000000000001</v>
      </c>
      <c r="P2" s="61">
        <f t="shared" ref="P2:P16" si="6">O2*2.47107605477881</f>
        <v>0.33112419134036053</v>
      </c>
      <c r="Q2" s="61">
        <f t="shared" ref="Q2:Q16" si="7">P2*40.0001976870614</f>
        <v>13.245033112582766</v>
      </c>
      <c r="R2" s="61">
        <f t="shared" ref="R2:R16" si="8">Q2*121.0167464</f>
        <v>1602.8708132450313</v>
      </c>
      <c r="S2" s="61">
        <f t="shared" ref="S2:S16" si="9">R2*8.99870078651798</f>
        <v>14423.754847834778</v>
      </c>
      <c r="T2" s="61">
        <f t="shared" ref="T2:T16" si="10">S2/10.764</f>
        <v>1339.999521352172</v>
      </c>
      <c r="U2" s="61">
        <v>4000000</v>
      </c>
      <c r="V2" s="61">
        <f t="shared" ref="V2:V16" si="11">ROUND((U2/T2),0)</f>
        <v>2985</v>
      </c>
      <c r="W2" s="62">
        <v>0</v>
      </c>
      <c r="X2" s="61">
        <v>0</v>
      </c>
      <c r="Y2" s="61">
        <f t="shared" ref="Y2:Y16" si="12">W2*X2</f>
        <v>0</v>
      </c>
      <c r="Z2" s="61">
        <f t="shared" ref="Z2:Z16" si="13">U2-Y2</f>
        <v>4000000</v>
      </c>
      <c r="AA2" s="61">
        <f t="shared" ref="AA2:AA16" si="14">Z2/T2</f>
        <v>2985.0756931343262</v>
      </c>
      <c r="AB2" s="61">
        <f t="shared" ref="AB2:AB16" si="15">Z2/R2</f>
        <v>2495.5223882965038</v>
      </c>
    </row>
    <row r="3" spans="1:28" s="61" customFormat="1" x14ac:dyDescent="0.25">
      <c r="A3" s="62">
        <v>2</v>
      </c>
      <c r="B3" s="63">
        <f t="shared" si="1"/>
        <v>0</v>
      </c>
      <c r="C3" s="62">
        <f t="shared" si="2"/>
        <v>101.17056856187291</v>
      </c>
      <c r="D3" s="62">
        <f t="shared" si="3"/>
        <v>825000</v>
      </c>
      <c r="E3" s="62">
        <f t="shared" si="4"/>
        <v>8155</v>
      </c>
      <c r="F3" s="62">
        <f t="shared" si="5"/>
        <v>758</v>
      </c>
      <c r="G3" s="63">
        <f t="shared" si="0"/>
        <v>0</v>
      </c>
      <c r="H3" s="63">
        <f t="shared" si="0"/>
        <v>0</v>
      </c>
      <c r="I3" s="63">
        <f t="shared" si="0"/>
        <v>0</v>
      </c>
      <c r="J3" s="63">
        <f t="shared" si="0"/>
        <v>825000</v>
      </c>
      <c r="K3" s="63">
        <f t="shared" si="0"/>
        <v>8154.545454545454</v>
      </c>
      <c r="L3" s="63" t="e">
        <f t="shared" si="0"/>
        <v>#DIV/0!</v>
      </c>
      <c r="O3" s="61">
        <v>0</v>
      </c>
      <c r="P3" s="61">
        <f t="shared" si="6"/>
        <v>0</v>
      </c>
      <c r="Q3" s="61">
        <f t="shared" si="7"/>
        <v>0</v>
      </c>
      <c r="R3" s="61">
        <f t="shared" si="8"/>
        <v>0</v>
      </c>
      <c r="S3" s="71">
        <v>1089</v>
      </c>
      <c r="T3" s="71">
        <f t="shared" si="10"/>
        <v>101.17056856187291</v>
      </c>
      <c r="U3" s="71">
        <v>825000</v>
      </c>
      <c r="V3" s="71">
        <f t="shared" si="11"/>
        <v>8155</v>
      </c>
      <c r="W3" s="62">
        <v>0</v>
      </c>
      <c r="X3" s="61">
        <v>0</v>
      </c>
      <c r="Y3" s="61">
        <f t="shared" ref="Y3" si="16">W3*X3</f>
        <v>0</v>
      </c>
      <c r="Z3" s="61">
        <f t="shared" ref="Z3" si="17">U3-Y3</f>
        <v>825000</v>
      </c>
      <c r="AA3" s="61">
        <f t="shared" si="14"/>
        <v>8154.545454545454</v>
      </c>
      <c r="AB3" s="61" t="e">
        <f t="shared" si="15"/>
        <v>#DIV/0!</v>
      </c>
    </row>
    <row r="4" spans="1:28" s="61" customFormat="1" x14ac:dyDescent="0.25">
      <c r="A4" s="62">
        <v>3</v>
      </c>
      <c r="B4" s="63">
        <f t="shared" si="1"/>
        <v>0</v>
      </c>
      <c r="C4" s="62">
        <f t="shared" si="2"/>
        <v>8093.6371089528438</v>
      </c>
      <c r="D4" s="62">
        <f t="shared" si="3"/>
        <v>70000000</v>
      </c>
      <c r="E4" s="62">
        <f t="shared" si="4"/>
        <v>8649</v>
      </c>
      <c r="F4" s="62">
        <f t="shared" si="5"/>
        <v>804</v>
      </c>
      <c r="G4" s="63">
        <f t="shared" si="0"/>
        <v>0</v>
      </c>
      <c r="H4" s="63">
        <f t="shared" si="0"/>
        <v>0</v>
      </c>
      <c r="I4" s="63">
        <f t="shared" si="0"/>
        <v>0</v>
      </c>
      <c r="J4" s="63">
        <f t="shared" si="0"/>
        <v>70000000</v>
      </c>
      <c r="K4" s="63">
        <f t="shared" si="0"/>
        <v>8648.7692810651115</v>
      </c>
      <c r="L4" s="63">
        <f t="shared" si="0"/>
        <v>7230.3685369688947</v>
      </c>
      <c r="O4" s="61">
        <v>0</v>
      </c>
      <c r="P4" s="61">
        <v>2</v>
      </c>
      <c r="Q4" s="61">
        <f t="shared" si="7"/>
        <v>80.000395374122803</v>
      </c>
      <c r="R4" s="61">
        <f t="shared" si="8"/>
        <v>9681.3875588899518</v>
      </c>
      <c r="S4" s="61">
        <f t="shared" si="9"/>
        <v>87119.909840768407</v>
      </c>
      <c r="T4" s="61">
        <f t="shared" si="10"/>
        <v>8093.6371089528438</v>
      </c>
      <c r="U4" s="61">
        <v>70000000</v>
      </c>
      <c r="V4" s="61">
        <f t="shared" si="11"/>
        <v>8649</v>
      </c>
      <c r="W4" s="62">
        <v>0</v>
      </c>
      <c r="X4" s="61">
        <v>0</v>
      </c>
      <c r="Y4" s="61">
        <f t="shared" si="12"/>
        <v>0</v>
      </c>
      <c r="Z4" s="61">
        <f t="shared" si="13"/>
        <v>70000000</v>
      </c>
      <c r="AA4" s="61">
        <f t="shared" si="14"/>
        <v>8648.7692810651115</v>
      </c>
      <c r="AB4" s="61">
        <f t="shared" si="15"/>
        <v>7230.3685369688947</v>
      </c>
    </row>
    <row r="5" spans="1:28" s="61" customFormat="1" x14ac:dyDescent="0.25">
      <c r="A5" s="62">
        <v>4</v>
      </c>
      <c r="B5" s="63">
        <f t="shared" si="1"/>
        <v>0</v>
      </c>
      <c r="C5" s="62">
        <f t="shared" si="2"/>
        <v>789.9479747305835</v>
      </c>
      <c r="D5" s="62">
        <f t="shared" si="3"/>
        <v>3960000</v>
      </c>
      <c r="E5" s="62">
        <f t="shared" si="4"/>
        <v>5013</v>
      </c>
      <c r="F5" s="62">
        <f t="shared" si="5"/>
        <v>466</v>
      </c>
      <c r="G5" s="63">
        <f t="shared" si="0"/>
        <v>0</v>
      </c>
      <c r="H5" s="63">
        <f t="shared" si="0"/>
        <v>0</v>
      </c>
      <c r="I5" s="63">
        <f t="shared" si="0"/>
        <v>0</v>
      </c>
      <c r="J5" s="63">
        <f t="shared" si="0"/>
        <v>3960000</v>
      </c>
      <c r="K5" s="63">
        <f t="shared" si="0"/>
        <v>5012.9883570504526</v>
      </c>
      <c r="L5" s="63" t="e">
        <f t="shared" si="0"/>
        <v>#DIV/0!</v>
      </c>
      <c r="O5" s="61">
        <v>0</v>
      </c>
      <c r="P5" s="61">
        <f t="shared" si="6"/>
        <v>0</v>
      </c>
      <c r="Q5" s="61">
        <f t="shared" si="7"/>
        <v>0</v>
      </c>
      <c r="R5" s="61">
        <f t="shared" si="8"/>
        <v>0</v>
      </c>
      <c r="S5" s="61">
        <v>8503</v>
      </c>
      <c r="T5" s="61">
        <f t="shared" si="10"/>
        <v>789.9479747305835</v>
      </c>
      <c r="U5" s="61">
        <v>3960000</v>
      </c>
      <c r="V5" s="61">
        <f t="shared" si="11"/>
        <v>5013</v>
      </c>
      <c r="W5" s="62">
        <v>0</v>
      </c>
      <c r="X5" s="61">
        <v>0</v>
      </c>
      <c r="Y5" s="61">
        <f t="shared" si="12"/>
        <v>0</v>
      </c>
      <c r="Z5" s="61">
        <f t="shared" si="13"/>
        <v>3960000</v>
      </c>
      <c r="AA5" s="61">
        <f t="shared" si="14"/>
        <v>5012.9883570504526</v>
      </c>
      <c r="AB5" s="61" t="e">
        <f t="shared" si="15"/>
        <v>#DIV/0!</v>
      </c>
    </row>
    <row r="6" spans="1:28" s="61" customFormat="1" x14ac:dyDescent="0.25">
      <c r="A6" s="62">
        <v>5</v>
      </c>
      <c r="B6" s="63">
        <f t="shared" si="1"/>
        <v>0</v>
      </c>
      <c r="C6" s="62">
        <f t="shared" si="2"/>
        <v>40468.18554476423</v>
      </c>
      <c r="D6" s="62">
        <f t="shared" si="3"/>
        <v>220000000</v>
      </c>
      <c r="E6" s="62">
        <f t="shared" si="4"/>
        <v>5436</v>
      </c>
      <c r="F6" s="62">
        <f t="shared" si="5"/>
        <v>505</v>
      </c>
      <c r="G6" s="63">
        <f t="shared" si="0"/>
        <v>0</v>
      </c>
      <c r="H6" s="63">
        <f t="shared" si="0"/>
        <v>0</v>
      </c>
      <c r="I6" s="63">
        <f t="shared" si="0"/>
        <v>0</v>
      </c>
      <c r="J6" s="63">
        <f t="shared" si="0"/>
        <v>220000000</v>
      </c>
      <c r="K6" s="63">
        <f t="shared" si="0"/>
        <v>5436.3692623837833</v>
      </c>
      <c r="L6" s="63">
        <f t="shared" si="0"/>
        <v>4544.8030803804477</v>
      </c>
      <c r="O6" s="61">
        <v>0</v>
      </c>
      <c r="P6" s="61">
        <v>10</v>
      </c>
      <c r="Q6" s="61">
        <f t="shared" si="7"/>
        <v>400.00197687061404</v>
      </c>
      <c r="R6" s="61">
        <f t="shared" si="8"/>
        <v>48406.937794449768</v>
      </c>
      <c r="S6" s="61">
        <f t="shared" ref="S6" si="18">R6*8.99870078651798</f>
        <v>435599.54920384212</v>
      </c>
      <c r="T6" s="61">
        <f t="shared" ref="T6" si="19">S6/10.764</f>
        <v>40468.18554476423</v>
      </c>
      <c r="U6" s="61">
        <v>220000000</v>
      </c>
      <c r="V6" s="61">
        <f t="shared" si="11"/>
        <v>5436</v>
      </c>
      <c r="W6" s="62">
        <v>0</v>
      </c>
      <c r="X6" s="61">
        <v>0</v>
      </c>
      <c r="Y6" s="61">
        <f t="shared" si="12"/>
        <v>0</v>
      </c>
      <c r="Z6" s="61">
        <f t="shared" si="13"/>
        <v>220000000</v>
      </c>
      <c r="AA6" s="61">
        <f t="shared" si="14"/>
        <v>5436.3692623837833</v>
      </c>
      <c r="AB6" s="61">
        <f t="shared" si="15"/>
        <v>4544.8030803804477</v>
      </c>
    </row>
    <row r="7" spans="1:28" s="61" customFormat="1" x14ac:dyDescent="0.25">
      <c r="A7" s="62">
        <v>6</v>
      </c>
      <c r="B7" s="63">
        <f t="shared" si="1"/>
        <v>0</v>
      </c>
      <c r="C7" s="62">
        <f t="shared" si="2"/>
        <v>92.902266815310298</v>
      </c>
      <c r="D7" s="62">
        <f t="shared" si="3"/>
        <v>650000</v>
      </c>
      <c r="E7" s="62">
        <f t="shared" si="4"/>
        <v>6997</v>
      </c>
      <c r="F7" s="62">
        <f t="shared" si="5"/>
        <v>650</v>
      </c>
      <c r="G7" s="63">
        <f t="shared" si="0"/>
        <v>0</v>
      </c>
      <c r="H7" s="63">
        <f t="shared" si="0"/>
        <v>0</v>
      </c>
      <c r="I7" s="63">
        <f t="shared" si="0"/>
        <v>0</v>
      </c>
      <c r="J7" s="63">
        <f t="shared" si="0"/>
        <v>650000</v>
      </c>
      <c r="K7" s="63">
        <f t="shared" si="0"/>
        <v>6996.5999999999995</v>
      </c>
      <c r="L7" s="63" t="e">
        <f t="shared" si="0"/>
        <v>#DIV/0!</v>
      </c>
      <c r="O7" s="61">
        <v>0</v>
      </c>
      <c r="P7" s="61">
        <f t="shared" si="6"/>
        <v>0</v>
      </c>
      <c r="Q7" s="61">
        <f t="shared" si="7"/>
        <v>0</v>
      </c>
      <c r="R7" s="61">
        <f t="shared" si="8"/>
        <v>0</v>
      </c>
      <c r="S7" s="71">
        <v>1000</v>
      </c>
      <c r="T7" s="71">
        <f t="shared" si="10"/>
        <v>92.902266815310298</v>
      </c>
      <c r="U7" s="71">
        <v>650000</v>
      </c>
      <c r="V7" s="71">
        <f t="shared" si="11"/>
        <v>6997</v>
      </c>
      <c r="W7" s="62">
        <v>0</v>
      </c>
      <c r="X7" s="61">
        <v>0</v>
      </c>
      <c r="Y7" s="61">
        <f t="shared" si="12"/>
        <v>0</v>
      </c>
      <c r="Z7" s="61">
        <f t="shared" si="13"/>
        <v>650000</v>
      </c>
      <c r="AA7" s="61">
        <f t="shared" si="14"/>
        <v>6996.5999999999995</v>
      </c>
      <c r="AB7" s="61" t="e">
        <f t="shared" si="15"/>
        <v>#DIV/0!</v>
      </c>
    </row>
    <row r="8" spans="1:28" s="61" customFormat="1" x14ac:dyDescent="0.25">
      <c r="A8" s="62">
        <v>7</v>
      </c>
      <c r="B8" s="63">
        <f t="shared" si="1"/>
        <v>0</v>
      </c>
      <c r="C8" s="62">
        <f t="shared" si="2"/>
        <v>101.17056856187291</v>
      </c>
      <c r="D8" s="62">
        <f t="shared" si="3"/>
        <v>850000</v>
      </c>
      <c r="E8" s="62">
        <f t="shared" si="4"/>
        <v>8402</v>
      </c>
      <c r="F8" s="62">
        <f t="shared" si="5"/>
        <v>781</v>
      </c>
      <c r="G8" s="63">
        <f t="shared" si="0"/>
        <v>0</v>
      </c>
      <c r="H8" s="63">
        <f t="shared" si="0"/>
        <v>0</v>
      </c>
      <c r="I8" s="63">
        <f t="shared" si="0"/>
        <v>0</v>
      </c>
      <c r="J8" s="63">
        <f t="shared" si="0"/>
        <v>850000</v>
      </c>
      <c r="K8" s="63">
        <f t="shared" si="0"/>
        <v>8401.6528925619841</v>
      </c>
      <c r="L8" s="63" t="e">
        <f t="shared" si="0"/>
        <v>#DIV/0!</v>
      </c>
      <c r="O8" s="61">
        <v>0</v>
      </c>
      <c r="P8" s="61">
        <f t="shared" si="6"/>
        <v>0</v>
      </c>
      <c r="Q8" s="61">
        <f t="shared" si="7"/>
        <v>0</v>
      </c>
      <c r="R8" s="61">
        <f t="shared" si="8"/>
        <v>0</v>
      </c>
      <c r="S8" s="61">
        <v>1089</v>
      </c>
      <c r="T8" s="61">
        <f t="shared" si="10"/>
        <v>101.17056856187291</v>
      </c>
      <c r="U8" s="61">
        <v>850000</v>
      </c>
      <c r="V8" s="61">
        <f t="shared" si="11"/>
        <v>8402</v>
      </c>
      <c r="W8" s="62">
        <v>0</v>
      </c>
      <c r="X8" s="61">
        <v>0</v>
      </c>
      <c r="Y8" s="61">
        <f t="shared" si="12"/>
        <v>0</v>
      </c>
      <c r="Z8" s="61">
        <f t="shared" si="13"/>
        <v>850000</v>
      </c>
      <c r="AA8" s="61">
        <f t="shared" si="14"/>
        <v>8401.6528925619841</v>
      </c>
      <c r="AB8" s="61" t="e">
        <f t="shared" si="15"/>
        <v>#DIV/0!</v>
      </c>
    </row>
    <row r="9" spans="1:28" s="61" customFormat="1" x14ac:dyDescent="0.25">
      <c r="A9" s="62">
        <v>8</v>
      </c>
      <c r="B9" s="63">
        <f t="shared" si="1"/>
        <v>0</v>
      </c>
      <c r="C9" s="62">
        <f t="shared" si="2"/>
        <v>960</v>
      </c>
      <c r="D9" s="62">
        <f t="shared" si="3"/>
        <v>3840000</v>
      </c>
      <c r="E9" s="62">
        <f t="shared" si="4"/>
        <v>4000</v>
      </c>
      <c r="F9" s="62">
        <f t="shared" si="5"/>
        <v>372</v>
      </c>
      <c r="G9" s="63">
        <f t="shared" si="0"/>
        <v>0</v>
      </c>
      <c r="H9" s="63">
        <f t="shared" si="0"/>
        <v>0</v>
      </c>
      <c r="I9" s="63">
        <f t="shared" si="0"/>
        <v>0</v>
      </c>
      <c r="J9" s="63">
        <f t="shared" si="0"/>
        <v>3840000</v>
      </c>
      <c r="K9" s="63">
        <f t="shared" si="0"/>
        <v>4000</v>
      </c>
      <c r="L9" s="63" t="e">
        <f t="shared" si="0"/>
        <v>#DIV/0!</v>
      </c>
      <c r="O9" s="61">
        <v>0</v>
      </c>
      <c r="P9" s="61">
        <f t="shared" si="6"/>
        <v>0</v>
      </c>
      <c r="Q9" s="61">
        <f t="shared" si="7"/>
        <v>0</v>
      </c>
      <c r="R9" s="61">
        <f t="shared" si="8"/>
        <v>0</v>
      </c>
      <c r="S9" s="61">
        <f t="shared" si="9"/>
        <v>0</v>
      </c>
      <c r="T9" s="61">
        <v>960</v>
      </c>
      <c r="U9" s="61">
        <v>3840000</v>
      </c>
      <c r="V9" s="61">
        <f t="shared" si="11"/>
        <v>4000</v>
      </c>
      <c r="W9" s="62">
        <v>0</v>
      </c>
      <c r="X9" s="61">
        <v>0</v>
      </c>
      <c r="Y9" s="61">
        <f t="shared" si="12"/>
        <v>0</v>
      </c>
      <c r="Z9" s="61">
        <f t="shared" si="13"/>
        <v>3840000</v>
      </c>
      <c r="AA9" s="61">
        <f t="shared" si="14"/>
        <v>4000</v>
      </c>
      <c r="AB9" s="61" t="e">
        <f t="shared" si="15"/>
        <v>#DIV/0!</v>
      </c>
    </row>
    <row r="10" spans="1:28" s="61" customFormat="1" x14ac:dyDescent="0.25">
      <c r="A10" s="62">
        <v>9</v>
      </c>
      <c r="B10" s="63">
        <f t="shared" si="1"/>
        <v>0</v>
      </c>
      <c r="C10" s="62">
        <f t="shared" si="2"/>
        <v>0</v>
      </c>
      <c r="D10" s="62">
        <f t="shared" si="3"/>
        <v>0</v>
      </c>
      <c r="E10" s="62" t="e">
        <f t="shared" si="4"/>
        <v>#DIV/0!</v>
      </c>
      <c r="F10" s="62" t="e">
        <f t="shared" si="5"/>
        <v>#DIV/0!</v>
      </c>
      <c r="G10" s="63">
        <f t="shared" si="0"/>
        <v>0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63" t="e">
        <f t="shared" si="0"/>
        <v>#DIV/0!</v>
      </c>
      <c r="L10" s="63" t="e">
        <f t="shared" si="0"/>
        <v>#DIV/0!</v>
      </c>
      <c r="O10" s="61">
        <v>0</v>
      </c>
      <c r="P10" s="61">
        <f t="shared" si="6"/>
        <v>0</v>
      </c>
      <c r="Q10" s="61">
        <f t="shared" si="7"/>
        <v>0</v>
      </c>
      <c r="R10" s="61">
        <f t="shared" si="8"/>
        <v>0</v>
      </c>
      <c r="S10" s="61">
        <f t="shared" si="9"/>
        <v>0</v>
      </c>
      <c r="T10" s="61">
        <f t="shared" si="10"/>
        <v>0</v>
      </c>
      <c r="U10" s="61">
        <v>0</v>
      </c>
      <c r="V10" s="61" t="e">
        <f t="shared" si="11"/>
        <v>#DIV/0!</v>
      </c>
      <c r="W10" s="62">
        <v>0</v>
      </c>
      <c r="X10" s="61">
        <v>0</v>
      </c>
      <c r="Y10" s="61">
        <f t="shared" si="12"/>
        <v>0</v>
      </c>
      <c r="Z10" s="61">
        <f t="shared" si="13"/>
        <v>0</v>
      </c>
      <c r="AA10" s="61" t="e">
        <f t="shared" si="14"/>
        <v>#DIV/0!</v>
      </c>
      <c r="AB10" s="61" t="e">
        <f t="shared" si="15"/>
        <v>#DIV/0!</v>
      </c>
    </row>
    <row r="11" spans="1:28" s="61" customFormat="1" x14ac:dyDescent="0.25">
      <c r="A11" s="62">
        <v>10</v>
      </c>
      <c r="B11" s="63">
        <f t="shared" si="1"/>
        <v>0</v>
      </c>
      <c r="C11" s="62">
        <f t="shared" si="2"/>
        <v>0</v>
      </c>
      <c r="D11" s="62">
        <f t="shared" si="3"/>
        <v>0</v>
      </c>
      <c r="E11" s="62" t="e">
        <f t="shared" si="4"/>
        <v>#DIV/0!</v>
      </c>
      <c r="F11" s="62" t="e">
        <f t="shared" si="5"/>
        <v>#DIV/0!</v>
      </c>
      <c r="G11" s="63">
        <f t="shared" si="0"/>
        <v>0</v>
      </c>
      <c r="H11" s="63">
        <f t="shared" si="0"/>
        <v>0</v>
      </c>
      <c r="I11" s="63">
        <f t="shared" si="0"/>
        <v>0</v>
      </c>
      <c r="J11" s="63">
        <f t="shared" si="0"/>
        <v>0</v>
      </c>
      <c r="K11" s="63" t="e">
        <f t="shared" si="0"/>
        <v>#DIV/0!</v>
      </c>
      <c r="L11" s="63" t="e">
        <f t="shared" si="0"/>
        <v>#DIV/0!</v>
      </c>
      <c r="O11" s="61">
        <v>0</v>
      </c>
      <c r="P11" s="61">
        <f t="shared" si="6"/>
        <v>0</v>
      </c>
      <c r="Q11" s="61">
        <f t="shared" si="7"/>
        <v>0</v>
      </c>
      <c r="R11" s="61">
        <f t="shared" si="8"/>
        <v>0</v>
      </c>
      <c r="S11" s="61">
        <f t="shared" si="9"/>
        <v>0</v>
      </c>
      <c r="T11" s="61">
        <f t="shared" si="10"/>
        <v>0</v>
      </c>
      <c r="U11" s="61">
        <v>0</v>
      </c>
      <c r="V11" s="61" t="e">
        <f t="shared" si="11"/>
        <v>#DIV/0!</v>
      </c>
      <c r="W11" s="62">
        <v>0</v>
      </c>
      <c r="X11" s="61">
        <v>0</v>
      </c>
      <c r="Y11" s="61">
        <f t="shared" si="12"/>
        <v>0</v>
      </c>
      <c r="Z11" s="61">
        <f t="shared" si="13"/>
        <v>0</v>
      </c>
      <c r="AA11" s="61" t="e">
        <f t="shared" si="14"/>
        <v>#DIV/0!</v>
      </c>
      <c r="AB11" s="61" t="e">
        <f t="shared" si="15"/>
        <v>#DIV/0!</v>
      </c>
    </row>
    <row r="12" spans="1:28" s="61" customFormat="1" x14ac:dyDescent="0.25">
      <c r="A12" s="62">
        <v>11</v>
      </c>
      <c r="B12" s="63">
        <f t="shared" si="1"/>
        <v>0</v>
      </c>
      <c r="C12" s="62">
        <f t="shared" si="2"/>
        <v>0</v>
      </c>
      <c r="D12" s="62">
        <f t="shared" si="3"/>
        <v>0</v>
      </c>
      <c r="E12" s="62" t="e">
        <f t="shared" si="4"/>
        <v>#DIV/0!</v>
      </c>
      <c r="F12" s="62" t="e">
        <f t="shared" si="5"/>
        <v>#DIV/0!</v>
      </c>
      <c r="G12" s="63">
        <f t="shared" si="0"/>
        <v>0</v>
      </c>
      <c r="H12" s="63">
        <f t="shared" si="0"/>
        <v>0</v>
      </c>
      <c r="I12" s="63">
        <f t="shared" si="0"/>
        <v>0</v>
      </c>
      <c r="J12" s="63">
        <f t="shared" si="0"/>
        <v>0</v>
      </c>
      <c r="K12" s="63" t="e">
        <f t="shared" si="0"/>
        <v>#DIV/0!</v>
      </c>
      <c r="L12" s="63" t="e">
        <f t="shared" si="0"/>
        <v>#DIV/0!</v>
      </c>
      <c r="O12" s="61">
        <v>0</v>
      </c>
      <c r="P12" s="61">
        <f t="shared" si="6"/>
        <v>0</v>
      </c>
      <c r="Q12" s="61">
        <f t="shared" si="7"/>
        <v>0</v>
      </c>
      <c r="R12" s="61">
        <f t="shared" si="8"/>
        <v>0</v>
      </c>
      <c r="S12" s="61">
        <f t="shared" si="9"/>
        <v>0</v>
      </c>
      <c r="T12" s="61">
        <f t="shared" si="10"/>
        <v>0</v>
      </c>
      <c r="U12" s="61">
        <v>0</v>
      </c>
      <c r="V12" s="61" t="e">
        <f t="shared" si="11"/>
        <v>#DIV/0!</v>
      </c>
      <c r="W12" s="62">
        <v>0</v>
      </c>
      <c r="X12" s="61">
        <v>0</v>
      </c>
      <c r="Y12" s="61">
        <f t="shared" si="12"/>
        <v>0</v>
      </c>
      <c r="Z12" s="61">
        <f t="shared" si="13"/>
        <v>0</v>
      </c>
      <c r="AA12" s="61" t="e">
        <f t="shared" si="14"/>
        <v>#DIV/0!</v>
      </c>
      <c r="AB12" s="61" t="e">
        <f t="shared" si="15"/>
        <v>#DIV/0!</v>
      </c>
    </row>
    <row r="13" spans="1:28" s="61" customFormat="1" x14ac:dyDescent="0.25">
      <c r="A13" s="62">
        <v>12</v>
      </c>
      <c r="B13" s="63">
        <f t="shared" si="1"/>
        <v>0</v>
      </c>
      <c r="C13" s="62">
        <f t="shared" si="2"/>
        <v>0</v>
      </c>
      <c r="D13" s="62">
        <f t="shared" si="3"/>
        <v>0</v>
      </c>
      <c r="E13" s="62" t="e">
        <f t="shared" si="4"/>
        <v>#DIV/0!</v>
      </c>
      <c r="F13" s="62" t="e">
        <f t="shared" si="5"/>
        <v>#DIV/0!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 t="e">
        <f t="shared" si="0"/>
        <v>#DIV/0!</v>
      </c>
      <c r="L13" s="63" t="e">
        <f t="shared" si="0"/>
        <v>#DIV/0!</v>
      </c>
      <c r="O13" s="61">
        <v>0</v>
      </c>
      <c r="P13" s="61">
        <f t="shared" si="6"/>
        <v>0</v>
      </c>
      <c r="Q13" s="61">
        <f t="shared" si="7"/>
        <v>0</v>
      </c>
      <c r="R13" s="61">
        <f t="shared" si="8"/>
        <v>0</v>
      </c>
      <c r="S13" s="61">
        <f t="shared" si="9"/>
        <v>0</v>
      </c>
      <c r="T13" s="61">
        <f t="shared" si="10"/>
        <v>0</v>
      </c>
      <c r="U13" s="61">
        <v>0</v>
      </c>
      <c r="V13" s="61" t="e">
        <f t="shared" si="11"/>
        <v>#DIV/0!</v>
      </c>
      <c r="W13" s="62">
        <v>0</v>
      </c>
      <c r="X13" s="61">
        <v>0</v>
      </c>
      <c r="Y13" s="61">
        <f t="shared" si="12"/>
        <v>0</v>
      </c>
      <c r="Z13" s="61">
        <f t="shared" si="13"/>
        <v>0</v>
      </c>
      <c r="AA13" s="61" t="e">
        <f t="shared" si="14"/>
        <v>#DIV/0!</v>
      </c>
      <c r="AB13" s="61" t="e">
        <f t="shared" si="15"/>
        <v>#DIV/0!</v>
      </c>
    </row>
    <row r="14" spans="1:28" s="61" customFormat="1" x14ac:dyDescent="0.25">
      <c r="A14" s="62">
        <v>13</v>
      </c>
      <c r="B14" s="63">
        <f t="shared" si="1"/>
        <v>0</v>
      </c>
      <c r="C14" s="62">
        <f t="shared" si="2"/>
        <v>0</v>
      </c>
      <c r="D14" s="62">
        <f t="shared" si="3"/>
        <v>0</v>
      </c>
      <c r="E14" s="62" t="e">
        <f t="shared" si="4"/>
        <v>#DIV/0!</v>
      </c>
      <c r="F14" s="62" t="e">
        <f t="shared" si="5"/>
        <v>#DIV/0!</v>
      </c>
      <c r="G14" s="63">
        <f t="shared" si="0"/>
        <v>0</v>
      </c>
      <c r="H14" s="63">
        <f t="shared" si="0"/>
        <v>0</v>
      </c>
      <c r="I14" s="63">
        <f t="shared" si="0"/>
        <v>0</v>
      </c>
      <c r="J14" s="63">
        <f t="shared" si="0"/>
        <v>0</v>
      </c>
      <c r="K14" s="63" t="e">
        <f t="shared" si="0"/>
        <v>#DIV/0!</v>
      </c>
      <c r="L14" s="63" t="e">
        <f t="shared" si="0"/>
        <v>#DIV/0!</v>
      </c>
      <c r="O14" s="61">
        <v>0</v>
      </c>
      <c r="P14" s="61">
        <f t="shared" si="6"/>
        <v>0</v>
      </c>
      <c r="Q14" s="61">
        <f t="shared" si="7"/>
        <v>0</v>
      </c>
      <c r="R14" s="61">
        <f t="shared" si="8"/>
        <v>0</v>
      </c>
      <c r="S14" s="61">
        <f t="shared" si="9"/>
        <v>0</v>
      </c>
      <c r="T14" s="61">
        <f t="shared" si="10"/>
        <v>0</v>
      </c>
      <c r="U14" s="61">
        <v>0</v>
      </c>
      <c r="V14" s="61" t="e">
        <f t="shared" si="11"/>
        <v>#DIV/0!</v>
      </c>
      <c r="W14" s="62">
        <v>0</v>
      </c>
      <c r="X14" s="61">
        <v>0</v>
      </c>
      <c r="Y14" s="61">
        <f t="shared" si="12"/>
        <v>0</v>
      </c>
      <c r="Z14" s="61">
        <f t="shared" si="13"/>
        <v>0</v>
      </c>
      <c r="AA14" s="61" t="e">
        <f t="shared" si="14"/>
        <v>#DIV/0!</v>
      </c>
      <c r="AB14" s="61" t="e">
        <f t="shared" si="15"/>
        <v>#DIV/0!</v>
      </c>
    </row>
    <row r="15" spans="1:28" s="61" customFormat="1" x14ac:dyDescent="0.25">
      <c r="A15" s="62">
        <v>14</v>
      </c>
      <c r="B15" s="63">
        <f t="shared" si="1"/>
        <v>0</v>
      </c>
      <c r="C15" s="62">
        <f t="shared" si="2"/>
        <v>0</v>
      </c>
      <c r="D15" s="62">
        <f t="shared" si="3"/>
        <v>0</v>
      </c>
      <c r="E15" s="62" t="e">
        <f t="shared" si="4"/>
        <v>#DIV/0!</v>
      </c>
      <c r="F15" s="62" t="e">
        <f t="shared" si="5"/>
        <v>#DIV/0!</v>
      </c>
      <c r="G15" s="63">
        <f t="shared" si="0"/>
        <v>0</v>
      </c>
      <c r="H15" s="63">
        <f t="shared" si="0"/>
        <v>0</v>
      </c>
      <c r="I15" s="63">
        <f t="shared" si="0"/>
        <v>0</v>
      </c>
      <c r="J15" s="63">
        <f t="shared" si="0"/>
        <v>0</v>
      </c>
      <c r="K15" s="63" t="e">
        <f t="shared" si="0"/>
        <v>#DIV/0!</v>
      </c>
      <c r="L15" s="63" t="e">
        <f t="shared" si="0"/>
        <v>#DIV/0!</v>
      </c>
      <c r="O15" s="61">
        <v>0</v>
      </c>
      <c r="P15" s="61">
        <f t="shared" si="6"/>
        <v>0</v>
      </c>
      <c r="Q15" s="61">
        <f t="shared" si="7"/>
        <v>0</v>
      </c>
      <c r="R15" s="61">
        <f t="shared" si="8"/>
        <v>0</v>
      </c>
      <c r="S15" s="61">
        <f t="shared" si="9"/>
        <v>0</v>
      </c>
      <c r="T15" s="61">
        <f t="shared" si="10"/>
        <v>0</v>
      </c>
      <c r="U15" s="61">
        <v>0</v>
      </c>
      <c r="V15" s="61" t="e">
        <f t="shared" si="11"/>
        <v>#DIV/0!</v>
      </c>
      <c r="W15" s="62">
        <v>0</v>
      </c>
      <c r="X15" s="61">
        <v>0</v>
      </c>
      <c r="Y15" s="61">
        <f t="shared" si="12"/>
        <v>0</v>
      </c>
      <c r="Z15" s="61">
        <f t="shared" si="13"/>
        <v>0</v>
      </c>
      <c r="AA15" s="61" t="e">
        <f t="shared" si="14"/>
        <v>#DIV/0!</v>
      </c>
      <c r="AB15" s="61" t="e">
        <f t="shared" si="15"/>
        <v>#DIV/0!</v>
      </c>
    </row>
    <row r="16" spans="1:28" s="61" customFormat="1" x14ac:dyDescent="0.25">
      <c r="A16" s="62">
        <v>15</v>
      </c>
      <c r="B16" s="63">
        <f t="shared" si="1"/>
        <v>0</v>
      </c>
      <c r="C16" s="62">
        <f t="shared" si="2"/>
        <v>0</v>
      </c>
      <c r="D16" s="62">
        <f t="shared" si="3"/>
        <v>0</v>
      </c>
      <c r="E16" s="62" t="e">
        <f t="shared" si="4"/>
        <v>#DIV/0!</v>
      </c>
      <c r="F16" s="62" t="e">
        <f t="shared" si="5"/>
        <v>#DIV/0!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 t="e">
        <f t="shared" si="0"/>
        <v>#DIV/0!</v>
      </c>
      <c r="L16" s="63" t="e">
        <f t="shared" si="0"/>
        <v>#DIV/0!</v>
      </c>
      <c r="O16" s="61">
        <v>0</v>
      </c>
      <c r="P16" s="61">
        <f t="shared" si="6"/>
        <v>0</v>
      </c>
      <c r="Q16" s="61">
        <f t="shared" si="7"/>
        <v>0</v>
      </c>
      <c r="R16" s="61">
        <f t="shared" si="8"/>
        <v>0</v>
      </c>
      <c r="S16" s="61">
        <f t="shared" si="9"/>
        <v>0</v>
      </c>
      <c r="T16" s="61">
        <f t="shared" si="10"/>
        <v>0</v>
      </c>
      <c r="U16" s="61">
        <v>0</v>
      </c>
      <c r="V16" s="61" t="e">
        <f t="shared" si="11"/>
        <v>#DIV/0!</v>
      </c>
      <c r="W16" s="62">
        <v>0</v>
      </c>
      <c r="X16" s="61">
        <v>0</v>
      </c>
      <c r="Y16" s="61">
        <f t="shared" si="12"/>
        <v>0</v>
      </c>
      <c r="Z16" s="61">
        <f t="shared" si="13"/>
        <v>0</v>
      </c>
      <c r="AA16" s="61" t="e">
        <f t="shared" si="14"/>
        <v>#DIV/0!</v>
      </c>
      <c r="AB16" s="61" t="e">
        <f t="shared" si="15"/>
        <v>#DIV/0!</v>
      </c>
    </row>
    <row r="17" spans="1:28" s="61" customFormat="1" x14ac:dyDescent="0.25">
      <c r="A17" s="62">
        <v>16</v>
      </c>
      <c r="B17" s="63">
        <f t="shared" ref="B17" si="20">N17</f>
        <v>0</v>
      </c>
      <c r="C17" s="62">
        <f t="shared" ref="C17:E17" si="21">T17</f>
        <v>0</v>
      </c>
      <c r="D17" s="62">
        <f t="shared" si="21"/>
        <v>0</v>
      </c>
      <c r="E17" s="62" t="e">
        <f t="shared" si="21"/>
        <v>#DIV/0!</v>
      </c>
      <c r="F17" s="62" t="e">
        <f t="shared" ref="F17" si="22">ROUND((E17/10.764),0)</f>
        <v>#DIV/0!</v>
      </c>
      <c r="G17" s="63">
        <f t="shared" ref="G17:L17" si="23">W17</f>
        <v>0</v>
      </c>
      <c r="H17" s="63">
        <f t="shared" si="23"/>
        <v>0</v>
      </c>
      <c r="I17" s="63">
        <f t="shared" si="23"/>
        <v>0</v>
      </c>
      <c r="J17" s="63">
        <f t="shared" si="23"/>
        <v>0</v>
      </c>
      <c r="K17" s="63" t="e">
        <f t="shared" si="23"/>
        <v>#DIV/0!</v>
      </c>
      <c r="L17" s="63" t="e">
        <f t="shared" si="23"/>
        <v>#DIV/0!</v>
      </c>
      <c r="O17" s="61">
        <v>0</v>
      </c>
      <c r="P17" s="61">
        <f t="shared" ref="P17" si="24">O17*2.47107605477881</f>
        <v>0</v>
      </c>
      <c r="Q17" s="61">
        <f t="shared" ref="Q17" si="25">P17*40.0001976870614</f>
        <v>0</v>
      </c>
      <c r="R17" s="61">
        <f t="shared" ref="R17" si="26">Q17*121.0167464</f>
        <v>0</v>
      </c>
      <c r="S17" s="61">
        <f t="shared" ref="S17" si="27">R17*8.99870078651798</f>
        <v>0</v>
      </c>
      <c r="T17" s="61">
        <f t="shared" ref="T17" si="28">S17/10.764</f>
        <v>0</v>
      </c>
      <c r="U17" s="61">
        <v>0</v>
      </c>
      <c r="V17" s="61" t="e">
        <f t="shared" ref="V17" si="29">ROUND((U17/T17),0)</f>
        <v>#DIV/0!</v>
      </c>
      <c r="W17" s="62">
        <v>0</v>
      </c>
      <c r="X17" s="61">
        <v>0</v>
      </c>
      <c r="Y17" s="61">
        <f t="shared" ref="Y17" si="30">W17*X17</f>
        <v>0</v>
      </c>
      <c r="Z17" s="61">
        <f t="shared" ref="Z17" si="31">U17-Y17</f>
        <v>0</v>
      </c>
      <c r="AA17" s="61" t="e">
        <f t="shared" ref="AA17" si="32">Z17/T17</f>
        <v>#DIV/0!</v>
      </c>
      <c r="AB17" s="61" t="e">
        <f t="shared" ref="AB17" si="33">Z17/R17</f>
        <v>#DIV/0!</v>
      </c>
    </row>
    <row r="18" spans="1:28" s="61" customFormat="1" x14ac:dyDescent="0.25">
      <c r="A18" s="62">
        <v>17</v>
      </c>
      <c r="B18" s="63">
        <f t="shared" ref="B18:B21" si="34">N18</f>
        <v>0</v>
      </c>
      <c r="C18" s="62">
        <f t="shared" ref="C18:C21" si="35">T18</f>
        <v>0</v>
      </c>
      <c r="D18" s="62">
        <f t="shared" ref="D18:D21" si="36">U18</f>
        <v>0</v>
      </c>
      <c r="E18" s="62" t="e">
        <f t="shared" ref="E18:E21" si="37">V18</f>
        <v>#DIV/0!</v>
      </c>
      <c r="F18" s="62" t="e">
        <f t="shared" ref="F18:F21" si="38">ROUND((E18/10.764),0)</f>
        <v>#DIV/0!</v>
      </c>
      <c r="G18" s="63">
        <f t="shared" ref="G18:G21" si="39">W18</f>
        <v>0</v>
      </c>
      <c r="H18" s="63">
        <f t="shared" ref="H18:H21" si="40">X18</f>
        <v>0</v>
      </c>
      <c r="I18" s="63">
        <f t="shared" ref="I18:I21" si="41">Y18</f>
        <v>0</v>
      </c>
      <c r="J18" s="63">
        <f t="shared" ref="J18:J21" si="42">Z18</f>
        <v>0</v>
      </c>
      <c r="K18" s="63" t="e">
        <f t="shared" ref="K18:K21" si="43">AA18</f>
        <v>#DIV/0!</v>
      </c>
      <c r="L18" s="63" t="e">
        <f t="shared" ref="L18:L21" si="44">AB18</f>
        <v>#DIV/0!</v>
      </c>
      <c r="O18" s="61">
        <v>0</v>
      </c>
      <c r="P18" s="61">
        <f t="shared" ref="P18:P21" si="45">O18*2.47107605477881</f>
        <v>0</v>
      </c>
      <c r="Q18" s="61">
        <f t="shared" ref="Q18:Q21" si="46">P18*40.0001976870614</f>
        <v>0</v>
      </c>
      <c r="R18" s="61">
        <f t="shared" ref="R18:R21" si="47">Q18*121.0167464</f>
        <v>0</v>
      </c>
      <c r="S18" s="61">
        <f t="shared" ref="S18:S21" si="48">R18*8.99870078651798</f>
        <v>0</v>
      </c>
      <c r="T18" s="61">
        <f t="shared" ref="T18:T21" si="49">S18/10.764</f>
        <v>0</v>
      </c>
      <c r="U18" s="61">
        <v>0</v>
      </c>
      <c r="V18" s="61" t="e">
        <f t="shared" ref="V18:V21" si="50">ROUND((U18/T18),0)</f>
        <v>#DIV/0!</v>
      </c>
      <c r="W18" s="62">
        <v>0</v>
      </c>
      <c r="X18" s="61">
        <v>0</v>
      </c>
      <c r="Y18" s="61">
        <f t="shared" ref="Y18:Y21" si="51">W18*X18</f>
        <v>0</v>
      </c>
      <c r="Z18" s="61">
        <f t="shared" ref="Z18:Z21" si="52">U18-Y18</f>
        <v>0</v>
      </c>
      <c r="AA18" s="61" t="e">
        <f t="shared" ref="AA18:AA21" si="53">Z18/T18</f>
        <v>#DIV/0!</v>
      </c>
      <c r="AB18" s="61" t="e">
        <f t="shared" ref="AB18:AB21" si="54">Z18/R18</f>
        <v>#DIV/0!</v>
      </c>
    </row>
    <row r="19" spans="1:28" s="61" customFormat="1" x14ac:dyDescent="0.25">
      <c r="A19" s="62">
        <v>18</v>
      </c>
      <c r="B19" s="63">
        <f t="shared" si="34"/>
        <v>0</v>
      </c>
      <c r="C19" s="62">
        <f t="shared" si="35"/>
        <v>0</v>
      </c>
      <c r="D19" s="62">
        <f t="shared" si="36"/>
        <v>0</v>
      </c>
      <c r="E19" s="62" t="e">
        <f t="shared" si="37"/>
        <v>#DIV/0!</v>
      </c>
      <c r="F19" s="62" t="e">
        <f t="shared" si="38"/>
        <v>#DIV/0!</v>
      </c>
      <c r="G19" s="63">
        <f t="shared" si="39"/>
        <v>0</v>
      </c>
      <c r="H19" s="63">
        <f t="shared" si="40"/>
        <v>0</v>
      </c>
      <c r="I19" s="63">
        <f t="shared" si="41"/>
        <v>0</v>
      </c>
      <c r="J19" s="63">
        <f t="shared" si="42"/>
        <v>0</v>
      </c>
      <c r="K19" s="63" t="e">
        <f t="shared" si="43"/>
        <v>#DIV/0!</v>
      </c>
      <c r="L19" s="63" t="e">
        <f t="shared" si="44"/>
        <v>#DIV/0!</v>
      </c>
      <c r="O19" s="61">
        <v>0</v>
      </c>
      <c r="P19" s="61">
        <f t="shared" si="45"/>
        <v>0</v>
      </c>
      <c r="Q19" s="61">
        <f t="shared" si="46"/>
        <v>0</v>
      </c>
      <c r="R19" s="61">
        <f t="shared" si="47"/>
        <v>0</v>
      </c>
      <c r="S19" s="61">
        <f t="shared" si="48"/>
        <v>0</v>
      </c>
      <c r="T19" s="61">
        <f t="shared" si="49"/>
        <v>0</v>
      </c>
      <c r="U19" s="61">
        <v>0</v>
      </c>
      <c r="V19" s="61" t="e">
        <f t="shared" si="50"/>
        <v>#DIV/0!</v>
      </c>
      <c r="W19" s="62">
        <v>0</v>
      </c>
      <c r="X19" s="61">
        <v>0</v>
      </c>
      <c r="Y19" s="61">
        <f t="shared" si="51"/>
        <v>0</v>
      </c>
      <c r="Z19" s="61">
        <f t="shared" si="52"/>
        <v>0</v>
      </c>
      <c r="AA19" s="61" t="e">
        <f t="shared" si="53"/>
        <v>#DIV/0!</v>
      </c>
      <c r="AB19" s="61" t="e">
        <f t="shared" si="54"/>
        <v>#DIV/0!</v>
      </c>
    </row>
    <row r="20" spans="1:28" s="61" customFormat="1" x14ac:dyDescent="0.25">
      <c r="A20" s="62">
        <v>19</v>
      </c>
      <c r="B20" s="63">
        <f t="shared" si="34"/>
        <v>0</v>
      </c>
      <c r="C20" s="62">
        <f t="shared" si="35"/>
        <v>0</v>
      </c>
      <c r="D20" s="62">
        <f t="shared" si="36"/>
        <v>0</v>
      </c>
      <c r="E20" s="62" t="e">
        <f t="shared" si="37"/>
        <v>#DIV/0!</v>
      </c>
      <c r="F20" s="62" t="e">
        <f t="shared" si="38"/>
        <v>#DIV/0!</v>
      </c>
      <c r="G20" s="63">
        <f t="shared" si="39"/>
        <v>0</v>
      </c>
      <c r="H20" s="63">
        <f t="shared" si="40"/>
        <v>0</v>
      </c>
      <c r="I20" s="63">
        <f t="shared" si="41"/>
        <v>0</v>
      </c>
      <c r="J20" s="63">
        <f t="shared" si="42"/>
        <v>0</v>
      </c>
      <c r="K20" s="63" t="e">
        <f t="shared" si="43"/>
        <v>#DIV/0!</v>
      </c>
      <c r="L20" s="63" t="e">
        <f t="shared" si="44"/>
        <v>#DIV/0!</v>
      </c>
      <c r="O20" s="61">
        <v>0</v>
      </c>
      <c r="P20" s="61">
        <f t="shared" si="45"/>
        <v>0</v>
      </c>
      <c r="Q20" s="61">
        <f t="shared" si="46"/>
        <v>0</v>
      </c>
      <c r="R20" s="61">
        <f t="shared" si="47"/>
        <v>0</v>
      </c>
      <c r="S20" s="61">
        <f t="shared" si="48"/>
        <v>0</v>
      </c>
      <c r="T20" s="61">
        <f t="shared" si="49"/>
        <v>0</v>
      </c>
      <c r="U20" s="61">
        <v>0</v>
      </c>
      <c r="V20" s="61" t="e">
        <f t="shared" si="50"/>
        <v>#DIV/0!</v>
      </c>
      <c r="W20" s="62">
        <v>0</v>
      </c>
      <c r="X20" s="61">
        <v>0</v>
      </c>
      <c r="Y20" s="61">
        <f t="shared" si="51"/>
        <v>0</v>
      </c>
      <c r="Z20" s="61">
        <f t="shared" si="52"/>
        <v>0</v>
      </c>
      <c r="AA20" s="61" t="e">
        <f t="shared" si="53"/>
        <v>#DIV/0!</v>
      </c>
      <c r="AB20" s="61" t="e">
        <f t="shared" si="54"/>
        <v>#DIV/0!</v>
      </c>
    </row>
    <row r="21" spans="1:28" s="61" customFormat="1" x14ac:dyDescent="0.25">
      <c r="A21" s="62">
        <v>20</v>
      </c>
      <c r="B21" s="63">
        <f t="shared" si="34"/>
        <v>0</v>
      </c>
      <c r="C21" s="62">
        <f t="shared" si="35"/>
        <v>0</v>
      </c>
      <c r="D21" s="62">
        <f t="shared" si="36"/>
        <v>0</v>
      </c>
      <c r="E21" s="62" t="e">
        <f t="shared" si="37"/>
        <v>#DIV/0!</v>
      </c>
      <c r="F21" s="62" t="e">
        <f t="shared" si="38"/>
        <v>#DIV/0!</v>
      </c>
      <c r="G21" s="63">
        <f t="shared" si="39"/>
        <v>0</v>
      </c>
      <c r="H21" s="63">
        <f t="shared" si="40"/>
        <v>0</v>
      </c>
      <c r="I21" s="63">
        <f t="shared" si="41"/>
        <v>0</v>
      </c>
      <c r="J21" s="63">
        <f t="shared" si="42"/>
        <v>0</v>
      </c>
      <c r="K21" s="63" t="e">
        <f t="shared" si="43"/>
        <v>#DIV/0!</v>
      </c>
      <c r="L21" s="63" t="e">
        <f t="shared" si="44"/>
        <v>#DIV/0!</v>
      </c>
      <c r="O21" s="61">
        <v>0</v>
      </c>
      <c r="P21" s="61">
        <f t="shared" si="45"/>
        <v>0</v>
      </c>
      <c r="Q21" s="61">
        <f t="shared" si="46"/>
        <v>0</v>
      </c>
      <c r="R21" s="61">
        <f t="shared" si="47"/>
        <v>0</v>
      </c>
      <c r="S21" s="61">
        <f t="shared" si="48"/>
        <v>0</v>
      </c>
      <c r="T21" s="61">
        <f t="shared" si="49"/>
        <v>0</v>
      </c>
      <c r="U21" s="61">
        <v>0</v>
      </c>
      <c r="V21" s="61" t="e">
        <f t="shared" si="50"/>
        <v>#DIV/0!</v>
      </c>
      <c r="W21" s="62">
        <v>0</v>
      </c>
      <c r="X21" s="61">
        <v>0</v>
      </c>
      <c r="Y21" s="61">
        <f t="shared" si="51"/>
        <v>0</v>
      </c>
      <c r="Z21" s="61">
        <f t="shared" si="52"/>
        <v>0</v>
      </c>
      <c r="AA21" s="61" t="e">
        <f t="shared" si="53"/>
        <v>#DIV/0!</v>
      </c>
      <c r="AB21" s="61" t="e">
        <f t="shared" si="54"/>
        <v>#DIV/0!</v>
      </c>
    </row>
    <row r="23" spans="1:28" x14ac:dyDescent="0.25">
      <c r="E23" s="60" t="s">
        <v>55</v>
      </c>
    </row>
    <row r="24" spans="1:28" x14ac:dyDescent="0.25">
      <c r="E24" s="60" t="s">
        <v>47</v>
      </c>
    </row>
    <row r="25" spans="1:28" x14ac:dyDescent="0.25">
      <c r="E25" s="60" t="s">
        <v>48</v>
      </c>
      <c r="F25" s="61">
        <v>3460</v>
      </c>
    </row>
    <row r="26" spans="1:28" x14ac:dyDescent="0.25">
      <c r="E26" s="60" t="s">
        <v>49</v>
      </c>
      <c r="F26" s="61">
        <v>7500</v>
      </c>
      <c r="G26" s="60">
        <f>F26/10.764</f>
        <v>696.76700111482728</v>
      </c>
    </row>
    <row r="27" spans="1:28" x14ac:dyDescent="0.25">
      <c r="E27" s="60" t="s">
        <v>52</v>
      </c>
      <c r="F27" s="61">
        <f>F25*F26</f>
        <v>25950000</v>
      </c>
    </row>
    <row r="28" spans="1:28" x14ac:dyDescent="0.25">
      <c r="E28" s="60" t="s">
        <v>53</v>
      </c>
      <c r="F28" s="61">
        <v>1000000</v>
      </c>
    </row>
    <row r="29" spans="1:28" x14ac:dyDescent="0.25">
      <c r="E29" s="64" t="s">
        <v>54</v>
      </c>
      <c r="F29" s="65">
        <f>F27+F28</f>
        <v>26950000</v>
      </c>
    </row>
    <row r="30" spans="1:28" x14ac:dyDescent="0.25">
      <c r="E30" s="64" t="s">
        <v>50</v>
      </c>
      <c r="F30" s="65">
        <f>F29*0.9</f>
        <v>24255000</v>
      </c>
    </row>
    <row r="31" spans="1:28" x14ac:dyDescent="0.25">
      <c r="E31" s="64" t="s">
        <v>51</v>
      </c>
      <c r="F31" s="65">
        <f>F29*0.8</f>
        <v>21560000</v>
      </c>
    </row>
    <row r="34" spans="5:11" x14ac:dyDescent="0.25">
      <c r="E34" s="60" t="s">
        <v>47</v>
      </c>
    </row>
    <row r="35" spans="5:11" x14ac:dyDescent="0.25">
      <c r="E35" s="60" t="s">
        <v>48</v>
      </c>
      <c r="F35" s="61">
        <v>12200</v>
      </c>
    </row>
    <row r="36" spans="5:11" x14ac:dyDescent="0.25">
      <c r="E36" s="60" t="s">
        <v>49</v>
      </c>
      <c r="F36" s="61">
        <v>7500</v>
      </c>
      <c r="G36" s="60">
        <f>F36/10.764</f>
        <v>696.76700111482728</v>
      </c>
    </row>
    <row r="37" spans="5:11" x14ac:dyDescent="0.25">
      <c r="E37" s="60" t="s">
        <v>52</v>
      </c>
      <c r="F37" s="61">
        <f>F35*F36</f>
        <v>91500000</v>
      </c>
    </row>
    <row r="38" spans="5:11" x14ac:dyDescent="0.25">
      <c r="E38" s="60" t="s">
        <v>53</v>
      </c>
      <c r="F38" s="61">
        <v>3000000</v>
      </c>
    </row>
    <row r="39" spans="5:11" x14ac:dyDescent="0.25">
      <c r="E39" s="64" t="s">
        <v>54</v>
      </c>
      <c r="F39" s="65">
        <f>F37+F38</f>
        <v>94500000</v>
      </c>
      <c r="G39" s="60">
        <f>F39+F29</f>
        <v>121450000</v>
      </c>
    </row>
    <row r="40" spans="5:11" x14ac:dyDescent="0.25">
      <c r="E40" s="64" t="s">
        <v>50</v>
      </c>
      <c r="F40" s="65">
        <f>F39*0.9</f>
        <v>85050000</v>
      </c>
    </row>
    <row r="41" spans="5:11" x14ac:dyDescent="0.25">
      <c r="E41" s="64" t="s">
        <v>51</v>
      </c>
      <c r="F41" s="65">
        <f>F39*0.8</f>
        <v>75600000</v>
      </c>
    </row>
    <row r="42" spans="5:11" x14ac:dyDescent="0.25">
      <c r="I42" s="60" t="s">
        <v>62</v>
      </c>
    </row>
    <row r="44" spans="5:11" x14ac:dyDescent="0.25">
      <c r="E44" s="68" t="s">
        <v>56</v>
      </c>
      <c r="F44" s="68" t="s">
        <v>57</v>
      </c>
      <c r="G44" s="68" t="s">
        <v>58</v>
      </c>
      <c r="H44" s="68" t="s">
        <v>59</v>
      </c>
      <c r="I44" s="68" t="s">
        <v>50</v>
      </c>
      <c r="J44" s="68" t="s">
        <v>51</v>
      </c>
    </row>
    <row r="45" spans="5:11" x14ac:dyDescent="0.25">
      <c r="E45" s="67" t="s">
        <v>61</v>
      </c>
      <c r="F45" s="67">
        <v>3460</v>
      </c>
      <c r="G45" s="67">
        <v>7000</v>
      </c>
      <c r="H45" s="67">
        <f>F45*G45</f>
        <v>24220000</v>
      </c>
      <c r="I45" s="67">
        <f>H45*0.85</f>
        <v>20587000</v>
      </c>
      <c r="J45" s="67">
        <f>H45*0.7</f>
        <v>16954000</v>
      </c>
    </row>
    <row r="46" spans="5:11" x14ac:dyDescent="0.25">
      <c r="E46" s="67" t="s">
        <v>60</v>
      </c>
      <c r="F46" s="67">
        <v>12200</v>
      </c>
      <c r="G46" s="67">
        <v>7000</v>
      </c>
      <c r="H46" s="67">
        <f>F46*G46</f>
        <v>85400000</v>
      </c>
      <c r="I46" s="67">
        <f>H46*0.85</f>
        <v>72590000</v>
      </c>
      <c r="J46" s="67">
        <f>H46*0.7</f>
        <v>59779999.999999993</v>
      </c>
    </row>
    <row r="47" spans="5:11" x14ac:dyDescent="0.25">
      <c r="E47" s="70" t="s">
        <v>12</v>
      </c>
      <c r="F47" s="70"/>
      <c r="G47" s="70"/>
      <c r="H47" s="66">
        <f>SUM(H45:H46)</f>
        <v>109620000</v>
      </c>
      <c r="I47" s="66">
        <f>SUM(I45:I46)</f>
        <v>93177000</v>
      </c>
      <c r="J47" s="66">
        <f>SUM(J45:J46)</f>
        <v>76734000</v>
      </c>
      <c r="K47" s="60">
        <f>SUM(K45:K46)</f>
        <v>0</v>
      </c>
    </row>
  </sheetData>
  <mergeCells count="1">
    <mergeCell ref="E47:G4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2025-01-14T11:28:55Z</dcterms:modified>
</cp:coreProperties>
</file>