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Madam Cama Road Branch\Umesh H Patker\"/>
    </mc:Choice>
  </mc:AlternateContent>
  <xr:revisionPtr revIDLastSave="0" documentId="13_ncr:1_{09E8ABD1-0EB0-44B0-A44A-AB7A7BC7A406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F34" i="23" l="1"/>
  <c r="F33" i="23"/>
  <c r="C11" i="4"/>
  <c r="C20" i="23"/>
  <c r="F19" i="23"/>
  <c r="M5" i="23"/>
  <c r="O3" i="4"/>
  <c r="P3" i="4" s="1"/>
  <c r="O4" i="4"/>
  <c r="P4" i="4" s="1"/>
  <c r="O5" i="4"/>
  <c r="P5" i="4" s="1"/>
  <c r="O6" i="4"/>
  <c r="P6" i="4"/>
  <c r="O7" i="4"/>
  <c r="P7" i="4" s="1"/>
  <c r="P2" i="4"/>
  <c r="O2" i="4"/>
  <c r="F11" i="4"/>
  <c r="C6" i="4"/>
  <c r="C7" i="4"/>
  <c r="C8" i="4"/>
  <c r="C9" i="4"/>
  <c r="C10" i="4"/>
  <c r="C5" i="4"/>
  <c r="D10" i="4"/>
  <c r="C2" i="4"/>
  <c r="I5" i="23"/>
  <c r="I4" i="23"/>
  <c r="I3" i="23"/>
  <c r="D5" i="4" l="1"/>
  <c r="D6" i="4"/>
  <c r="D7" i="4"/>
  <c r="D8" i="4"/>
  <c r="D9" i="4"/>
  <c r="D11" i="4"/>
  <c r="C12" i="4"/>
  <c r="D2" i="4"/>
  <c r="R5" i="4"/>
  <c r="R3" i="4"/>
  <c r="R2" i="4"/>
  <c r="R6" i="4"/>
  <c r="S6" i="4"/>
  <c r="S5" i="4"/>
  <c r="S4" i="4"/>
  <c r="R4" i="4"/>
  <c r="S3" i="4"/>
  <c r="S2" i="4"/>
  <c r="D2" i="25"/>
  <c r="C13" i="4"/>
  <c r="C14" i="4"/>
  <c r="P11" i="4" l="1"/>
  <c r="P12" i="4"/>
  <c r="R9" i="4"/>
  <c r="P10" i="4"/>
  <c r="F6" i="4"/>
  <c r="F5" i="4"/>
  <c r="G7" i="4"/>
  <c r="C15" i="4"/>
  <c r="F2" i="4"/>
  <c r="R10" i="4" l="1"/>
  <c r="G5" i="4" l="1"/>
  <c r="G6" i="4"/>
  <c r="G2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5" i="23" l="1"/>
  <c r="F32" i="23"/>
  <c r="C21" i="23"/>
  <c r="J18" i="4"/>
  <c r="I18" i="4"/>
  <c r="J17" i="4"/>
  <c r="I17" i="4"/>
  <c r="J16" i="4"/>
  <c r="I16" i="4"/>
  <c r="J15" i="4"/>
  <c r="I15" i="4"/>
  <c r="H33" i="23" l="1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H11" i="4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  <c r="D4" i="4"/>
  <c r="H4" i="4" s="1"/>
  <c r="D3" i="4"/>
  <c r="H3" i="4" s="1"/>
  <c r="G3" i="4"/>
  <c r="G4" i="4"/>
  <c r="B4" i="4"/>
  <c r="F4" i="4" s="1"/>
  <c r="B3" i="4"/>
  <c r="F3" i="4"/>
</calcChain>
</file>

<file path=xl/sharedStrings.xml><?xml version="1.0" encoding="utf-8"?>
<sst xmlns="http://schemas.openxmlformats.org/spreadsheetml/2006/main" count="114" uniqueCount="91">
  <si>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</si>
  <si>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</si>
  <si>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</si>
  <si>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</si>
  <si>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</si>
  <si>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</si>
  <si>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</si>
  <si>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</si>
  <si>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</si>
  <si>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</si>
  <si>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</si>
  <si>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</si>
  <si>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</si>
  <si>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</si>
  <si>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</si>
  <si>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</si>
  <si>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</si>
  <si>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</si>
  <si>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</si>
  <si>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</si>
  <si>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</si>
  <si>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</si>
  <si>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</si>
  <si>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</si>
  <si>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</si>
  <si>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</si>
  <si>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</si>
  <si>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</si>
  <si>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</si>
  <si>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</si>
  <si>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</si>
  <si>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</si>
  <si>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</si>
  <si>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</si>
  <si>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</si>
  <si>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</si>
  <si>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</si>
  <si>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</si>
  <si>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</si>
  <si>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</si>
  <si>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</si>
  <si>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</si>
  <si>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</si>
  <si>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</si>
  <si>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</si>
  <si>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</si>
  <si>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</si>
  <si>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</si>
  <si>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</si>
  <si>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</si>
  <si>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</si>
  <si>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</si>
  <si>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</si>
  <si>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</si>
  <si>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</si>
  <si>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</si>
  <si>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</si>
  <si>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</si>
  <si>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</si>
  <si>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</si>
  <si>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</si>
  <si>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</si>
  <si>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</si>
  <si>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</si>
  <si>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</si>
  <si>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</si>
  <si>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</si>
  <si>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</si>
  <si>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</si>
  <si>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</si>
  <si>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</si>
  <si>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Flat No</t>
  </si>
  <si>
    <t>Sq. M.</t>
  </si>
  <si>
    <t>Lead No. 13568</t>
  </si>
  <si>
    <t>SBI (Madam Cama Road Branch)</t>
  </si>
  <si>
    <t>Umesh H Patker</t>
  </si>
  <si>
    <t xml:space="preserve">SBI -Madam Cama Road Branch - Umesh H Patker - Residential Flat No. 1303 &amp; 1304, 13th Floor, Building No 16, Wing - C, Violet, Yashwant Nagar, Village - Bolinj, Virar, Taluka - Vasai, District - Palghar, Virar, 401303 </t>
  </si>
  <si>
    <t>page</t>
  </si>
  <si>
    <t>OC</t>
  </si>
  <si>
    <t>Encl. Bal</t>
  </si>
  <si>
    <t>Tot CA</t>
  </si>
  <si>
    <t>13rd Flr</t>
  </si>
  <si>
    <t>1 BHK</t>
  </si>
  <si>
    <t>rate on CA</t>
  </si>
  <si>
    <t xml:space="preserve">Agreement </t>
  </si>
  <si>
    <t>30.12.2024</t>
  </si>
  <si>
    <t>Built up area (10%)</t>
  </si>
  <si>
    <t>BUA (10%)</t>
  </si>
  <si>
    <t>1103 &amp; 1104</t>
  </si>
  <si>
    <t>Bal</t>
  </si>
  <si>
    <t>TOT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</si>
</sst>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5" fillId="0" borderId="0" xfId="0" applyNumberFormat="1" applyFont="1"/>
    <xf numFmtId="43" fontId="17" fillId="0" borderId="0" xfId="0" applyNumberFormat="1" applyFont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43" fontId="2" fillId="2" borderId="0" xfId="1" applyFont="1" applyFill="1"/>
    <xf numFmtId="4" fontId="0" fillId="2" borderId="0" xfId="0" applyNumberFormat="1" applyFill="1"/>
    <xf numFmtId="0" fontId="6" fillId="2" borderId="0" xfId="0" applyFont="1" applyFill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3" fontId="2" fillId="2" borderId="0" xfId="0" applyNumberFormat="1" applyFont="1" applyFill="1"/>
    <xf numFmtId="43" fontId="2" fillId="0" borderId="0" xfId="0" applyNumberFormat="1" applyFont="1"/>
    <xf numFmtId="0" fontId="0" fillId="0" borderId="0" xfId="0" applyFont="1"/>
    <xf numFmtId="0" fontId="0" fillId="0" borderId="2" xfId="0" applyFont="1" applyBorder="1"/>
    <xf numFmtId="0" fontId="0" fillId="0" borderId="3" xfId="0" applyFont="1" applyBorder="1"/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43" fontId="0" fillId="0" borderId="7" xfId="0" applyNumberFormat="1" applyFont="1" applyBorder="1"/>
    <xf numFmtId="43" fontId="0" fillId="0" borderId="0" xfId="0" applyNumberFormat="1" applyFont="1"/>
    <xf numFmtId="43" fontId="0" fillId="2" borderId="0" xfId="0" applyNumberFormat="1" applyFont="1" applyFill="1"/>
    <xf numFmtId="1" fontId="0" fillId="0" borderId="0" xfId="0" applyNumberFormat="1" applyFont="1"/>
    <xf numFmtId="4" fontId="0" fillId="0" borderId="0" xfId="0" applyNumberFormat="1" applyFill="1"/>
    <xf numFmtId="0" fontId="0" fillId="0" borderId="0" xfId="0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404310</xdr:colOff>
      <xdr:row>41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648E4C-96BF-AF64-6ECC-694615144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6329" cy="7916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258147</xdr:colOff>
      <xdr:row>27</xdr:row>
      <xdr:rowOff>124560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2F265C-2378-8EBD-5F04-F21B0F83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63747" cy="5268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10</xdr:col>
      <xdr:colOff>38956</xdr:colOff>
      <xdr:row>68</xdr:row>
      <xdr:rowOff>29589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9A4265-76D4-BDDA-3BEE-749799B7B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0"/>
          <a:ext cx="6134956" cy="7268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14</xdr:col>
      <xdr:colOff>20244</xdr:colOff>
      <xdr:row>96</xdr:row>
      <xdr:rowOff>172165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D1D61B-17A4-B758-96C4-4BF62D069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335000"/>
          <a:ext cx="8554644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11</xdr:col>
      <xdr:colOff>124778</xdr:colOff>
      <xdr:row>135</xdr:row>
      <xdr:rowOff>105747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50449A8-3F5B-A7CB-37E0-EEB604F6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859500"/>
          <a:ext cx="6830378" cy="6963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34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C2FD65-56EA-4BFC-1FAF-D0A2B5B6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6620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14</xdr:col>
      <xdr:colOff>239349</xdr:colOff>
      <xdr:row>81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7BA75B-1894-41F8-9FE2-2D690B811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58000"/>
          <a:ext cx="8773749" cy="8573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172665</xdr:colOff>
      <xdr:row>128</xdr:row>
      <xdr:rowOff>125039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FDD27C-9551-38C1-6A77-97783EC32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8707065" cy="8697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12</xdr:col>
      <xdr:colOff>248706</xdr:colOff>
      <xdr:row>172</xdr:row>
      <xdr:rowOff>143985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309E88-38B7-8B9A-9922-CDC62F5B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955500"/>
          <a:ext cx="7563906" cy="7954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11</xdr:col>
      <xdr:colOff>334357</xdr:colOff>
      <xdr:row>212</xdr:row>
      <xdr:rowOff>105773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3B58307-DC3C-2257-7FC0-9B4E26067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337500"/>
          <a:ext cx="7039957" cy="715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11</xdr:col>
      <xdr:colOff>229568</xdr:colOff>
      <xdr:row>252</xdr:row>
      <xdr:rowOff>29563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A249DF-8878-89A7-DE3D-83C295FD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957500"/>
          <a:ext cx="6935168" cy="7078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11</xdr:col>
      <xdr:colOff>248620</xdr:colOff>
      <xdr:row>290</xdr:row>
      <xdr:rowOff>86721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C5C9073-57F1-03FF-7D18-D7663EA4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196500"/>
          <a:ext cx="6954220" cy="7135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11</xdr:col>
      <xdr:colOff>372463</xdr:colOff>
      <xdr:row>333</xdr:row>
      <xdr:rowOff>86801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7FCEFA-A0CB-0C96-956C-1B1241E70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5816500"/>
          <a:ext cx="7078063" cy="7706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14</xdr:col>
      <xdr:colOff>172665</xdr:colOff>
      <xdr:row>380</xdr:row>
      <xdr:rowOff>10723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16362AE-02A8-83C2-9ED8-ADBB63CD8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3817500"/>
          <a:ext cx="8707065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14</xdr:col>
      <xdr:colOff>286981</xdr:colOff>
      <xdr:row>414</xdr:row>
      <xdr:rowOff>86588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A7EA754-FEB3-17D0-2603-493340348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2771000"/>
          <a:ext cx="8821381" cy="6182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2" t="s">
        <v>43</v>
      </c>
      <c r="H2" s="103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84"/>
  <sheetViews>
    <sheetView tabSelected="1" zoomScale="130" zoomScaleNormal="130" workbookViewId="0">
      <selection activeCell="I5" sqref="I5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08" customWidth="1"/>
    <col min="4" max="4" width="15.5703125" style="108" bestFit="1" customWidth="1"/>
    <col min="5" max="5" width="27.140625" customWidth="1"/>
    <col min="6" max="6" width="24" customWidth="1"/>
    <col min="7" max="7" width="14.5703125" customWidth="1"/>
    <col min="8" max="8" width="12.5703125" customWidth="1"/>
    <col min="9" max="9" width="12" bestFit="1" customWidth="1"/>
    <col min="11" max="11" width="12.5703125" customWidth="1"/>
  </cols>
  <sheetData>
    <row r="1" spans="1:15" x14ac:dyDescent="0.25">
      <c r="A1" s="7"/>
      <c r="B1" s="8"/>
      <c r="C1" s="109"/>
      <c r="D1" s="110"/>
    </row>
    <row r="2" spans="1:15" x14ac:dyDescent="0.25">
      <c r="A2" s="9"/>
      <c r="C2" s="98" t="s">
        <v>81</v>
      </c>
      <c r="D2" s="111"/>
      <c r="F2" s="5"/>
      <c r="G2" s="5"/>
      <c r="H2" s="98" t="s">
        <v>72</v>
      </c>
      <c r="I2" s="83" t="s">
        <v>36</v>
      </c>
      <c r="L2" t="s">
        <v>69</v>
      </c>
    </row>
    <row r="3" spans="1:15" ht="18.75" x14ac:dyDescent="0.3">
      <c r="A3" s="9" t="s">
        <v>8</v>
      </c>
      <c r="B3" s="11"/>
      <c r="C3" s="112">
        <f>C4+C5</f>
        <v>9900</v>
      </c>
      <c r="D3" s="113" t="s">
        <v>83</v>
      </c>
      <c r="F3" s="72" t="s">
        <v>66</v>
      </c>
      <c r="G3" s="83" t="s">
        <v>62</v>
      </c>
      <c r="H3" s="96">
        <v>38.9</v>
      </c>
      <c r="I3" s="74">
        <f>H3*10.764</f>
        <v>418.71959999999996</v>
      </c>
      <c r="J3" s="76"/>
      <c r="L3" t="s">
        <v>70</v>
      </c>
      <c r="M3">
        <v>384</v>
      </c>
    </row>
    <row r="4" spans="1:15" ht="30" x14ac:dyDescent="0.25">
      <c r="A4" s="12" t="s">
        <v>9</v>
      </c>
      <c r="B4" s="11"/>
      <c r="C4" s="112">
        <v>2800</v>
      </c>
      <c r="D4" s="114"/>
      <c r="F4" s="101" t="s">
        <v>82</v>
      </c>
      <c r="G4" s="83" t="s">
        <v>79</v>
      </c>
      <c r="H4" s="96">
        <v>5.2</v>
      </c>
      <c r="I4" s="74">
        <f>H4*10.764</f>
        <v>55.972799999999999</v>
      </c>
      <c r="J4" s="73"/>
      <c r="K4" s="3"/>
      <c r="L4" s="10" t="s">
        <v>89</v>
      </c>
      <c r="M4">
        <v>53</v>
      </c>
    </row>
    <row r="5" spans="1:15" x14ac:dyDescent="0.25">
      <c r="A5" s="9" t="s">
        <v>10</v>
      </c>
      <c r="B5" s="11"/>
      <c r="C5" s="112">
        <v>7100</v>
      </c>
      <c r="D5" s="114"/>
      <c r="F5" s="5"/>
      <c r="G5" s="73" t="s">
        <v>80</v>
      </c>
      <c r="H5" s="83">
        <v>44.1</v>
      </c>
      <c r="I5" s="74">
        <f>H5*10.764</f>
        <v>474.69239999999996</v>
      </c>
      <c r="L5" t="s">
        <v>90</v>
      </c>
      <c r="M5">
        <f>SUM(M3:M4)</f>
        <v>437</v>
      </c>
    </row>
    <row r="6" spans="1:15" x14ac:dyDescent="0.25">
      <c r="A6" s="9" t="s">
        <v>11</v>
      </c>
      <c r="B6" s="11"/>
      <c r="C6" s="112">
        <f>C4</f>
        <v>2800</v>
      </c>
      <c r="D6" s="114"/>
      <c r="F6" s="5"/>
      <c r="G6" s="73"/>
      <c r="H6" s="76"/>
      <c r="I6" s="74"/>
      <c r="O6" s="71"/>
    </row>
    <row r="7" spans="1:15" x14ac:dyDescent="0.25">
      <c r="A7" s="9" t="s">
        <v>12</v>
      </c>
      <c r="B7" s="13"/>
      <c r="C7" s="4">
        <v>0</v>
      </c>
      <c r="D7" s="4"/>
      <c r="E7" s="3"/>
    </row>
    <row r="8" spans="1:15" x14ac:dyDescent="0.25">
      <c r="A8" s="9" t="s">
        <v>13</v>
      </c>
      <c r="B8" s="13"/>
      <c r="C8" s="4">
        <f>C9-C7</f>
        <v>60</v>
      </c>
      <c r="D8" s="83" t="s">
        <v>78</v>
      </c>
      <c r="E8" s="83">
        <v>2021</v>
      </c>
      <c r="F8" s="5"/>
    </row>
    <row r="9" spans="1:15" x14ac:dyDescent="0.25">
      <c r="A9" s="9" t="s">
        <v>14</v>
      </c>
      <c r="B9" s="13"/>
      <c r="C9" s="4">
        <v>60</v>
      </c>
      <c r="D9" s="84"/>
      <c r="E9" s="83">
        <v>2025</v>
      </c>
      <c r="M9" s="71"/>
    </row>
    <row r="10" spans="1:15" ht="30" x14ac:dyDescent="0.25">
      <c r="A10" s="12" t="s">
        <v>15</v>
      </c>
      <c r="B10" s="13"/>
      <c r="C10" s="4">
        <f>90*C7/C9</f>
        <v>0</v>
      </c>
      <c r="D10" s="4"/>
      <c r="E10" s="5"/>
      <c r="F10" s="71"/>
      <c r="G10" s="71"/>
    </row>
    <row r="11" spans="1:15" x14ac:dyDescent="0.25">
      <c r="A11" s="9"/>
      <c r="B11" s="14"/>
      <c r="C11" s="115">
        <f>C10%</f>
        <v>0</v>
      </c>
      <c r="D11" s="115"/>
      <c r="E11" s="3"/>
    </row>
    <row r="12" spans="1:15" x14ac:dyDescent="0.25">
      <c r="A12" s="9" t="s">
        <v>16</v>
      </c>
      <c r="B12" s="11"/>
      <c r="C12" s="112">
        <f>C6*C11</f>
        <v>0</v>
      </c>
      <c r="D12" s="114"/>
      <c r="E12" s="73"/>
      <c r="G12" s="31"/>
    </row>
    <row r="13" spans="1:15" x14ac:dyDescent="0.25">
      <c r="A13" s="9" t="s">
        <v>17</v>
      </c>
      <c r="B13" s="11"/>
      <c r="C13" s="112">
        <f>C6-C12</f>
        <v>2800</v>
      </c>
      <c r="D13" s="114"/>
    </row>
    <row r="14" spans="1:15" x14ac:dyDescent="0.25">
      <c r="A14" s="9" t="s">
        <v>10</v>
      </c>
      <c r="B14" s="11"/>
      <c r="C14" s="112">
        <f>C5</f>
        <v>7100</v>
      </c>
      <c r="D14" s="114"/>
      <c r="F14" s="71"/>
      <c r="G14" s="71"/>
      <c r="H14" s="4"/>
    </row>
    <row r="15" spans="1:15" x14ac:dyDescent="0.25">
      <c r="B15" s="11"/>
      <c r="C15" s="112"/>
      <c r="D15" s="114"/>
      <c r="H15" s="4"/>
    </row>
    <row r="16" spans="1:15" x14ac:dyDescent="0.25">
      <c r="A16" s="15" t="s">
        <v>18</v>
      </c>
      <c r="B16" s="16"/>
      <c r="C16" s="113">
        <f>C14+C13</f>
        <v>9900</v>
      </c>
      <c r="D16" s="113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62</v>
      </c>
      <c r="B18" s="5"/>
      <c r="C18" s="106">
        <v>475</v>
      </c>
      <c r="D18" s="106"/>
      <c r="E18" s="93"/>
      <c r="F18" s="31">
        <v>4690150</v>
      </c>
      <c r="H18" s="95"/>
    </row>
    <row r="19" spans="1:8" x14ac:dyDescent="0.25">
      <c r="A19" s="9"/>
      <c r="B19" s="4"/>
      <c r="C19" s="107">
        <f>C18*C16</f>
        <v>4702500</v>
      </c>
      <c r="D19" s="4" t="s">
        <v>41</v>
      </c>
      <c r="E19" s="94"/>
      <c r="F19" s="31">
        <f>F18/C18</f>
        <v>9874</v>
      </c>
      <c r="H19" s="4"/>
    </row>
    <row r="20" spans="1:8" x14ac:dyDescent="0.25">
      <c r="A20" s="9"/>
      <c r="B20" s="31"/>
      <c r="C20" s="107">
        <f>C19*0.98</f>
        <v>4608450</v>
      </c>
      <c r="D20" s="4" t="s">
        <v>19</v>
      </c>
      <c r="E20" s="75"/>
      <c r="F20" s="6"/>
      <c r="H20" s="71"/>
    </row>
    <row r="21" spans="1:8" x14ac:dyDescent="0.25">
      <c r="A21" s="9"/>
      <c r="C21" s="107">
        <f>C19*80%</f>
        <v>3762000</v>
      </c>
      <c r="D21" s="4" t="s">
        <v>20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21</v>
      </c>
      <c r="B23" s="18"/>
      <c r="C23" s="116">
        <f>C4*D23</f>
        <v>1463000</v>
      </c>
      <c r="D23" s="116">
        <f>C18*1.1</f>
        <v>522.5</v>
      </c>
      <c r="E23" s="75"/>
    </row>
    <row r="24" spans="1:8" x14ac:dyDescent="0.25">
      <c r="A24" s="9" t="s">
        <v>22</v>
      </c>
      <c r="E24" s="3"/>
    </row>
    <row r="25" spans="1:8" x14ac:dyDescent="0.25">
      <c r="A25" s="19" t="s">
        <v>23</v>
      </c>
      <c r="B25" s="10"/>
      <c r="C25" s="117">
        <f>C19*0.03/12</f>
        <v>11756.25</v>
      </c>
      <c r="D25" s="117"/>
      <c r="E25" s="75"/>
    </row>
    <row r="26" spans="1:8" x14ac:dyDescent="0.25">
      <c r="C26" s="117"/>
      <c r="D26" s="117"/>
      <c r="F26" s="73" t="s">
        <v>73</v>
      </c>
    </row>
    <row r="27" spans="1:8" x14ac:dyDescent="0.25">
      <c r="A27" s="5" t="s">
        <v>76</v>
      </c>
      <c r="B27" s="5"/>
      <c r="C27" s="118"/>
      <c r="D27" s="118"/>
    </row>
    <row r="28" spans="1:8" x14ac:dyDescent="0.25">
      <c r="D28" s="119"/>
    </row>
    <row r="29" spans="1:8" x14ac:dyDescent="0.25">
      <c r="A29" s="73" t="s">
        <v>84</v>
      </c>
      <c r="B29" s="99">
        <v>3800000</v>
      </c>
      <c r="G29" s="3"/>
      <c r="H29" s="3"/>
    </row>
    <row r="30" spans="1:8" ht="18.75" x14ac:dyDescent="0.3">
      <c r="A30" s="73" t="s">
        <v>85</v>
      </c>
      <c r="B30" s="73"/>
      <c r="E30" s="104" t="s">
        <v>74</v>
      </c>
      <c r="F30" s="104"/>
      <c r="G30" s="3"/>
      <c r="H30" s="3"/>
    </row>
    <row r="31" spans="1:8" ht="18.75" x14ac:dyDescent="0.3">
      <c r="E31" s="104" t="s">
        <v>75</v>
      </c>
      <c r="F31" s="104"/>
      <c r="G31" s="3"/>
      <c r="H31" s="3"/>
    </row>
    <row r="32" spans="1:8" ht="18.75" x14ac:dyDescent="0.3">
      <c r="E32" s="97" t="s">
        <v>41</v>
      </c>
      <c r="F32" s="97">
        <f>C19</f>
        <v>4702500</v>
      </c>
      <c r="G32" s="3"/>
      <c r="H32" s="3"/>
    </row>
    <row r="33" spans="1:8" ht="18.75" x14ac:dyDescent="0.3">
      <c r="E33" s="97" t="s">
        <v>19</v>
      </c>
      <c r="F33" s="97">
        <f>F32*0.98</f>
        <v>4608450</v>
      </c>
      <c r="G33" s="3"/>
      <c r="H33" s="75">
        <f>F32*80</f>
        <v>376200000</v>
      </c>
    </row>
    <row r="34" spans="1:8" ht="18.75" x14ac:dyDescent="0.3">
      <c r="E34" s="97" t="s">
        <v>20</v>
      </c>
      <c r="F34" s="97">
        <f>F32*0.8</f>
        <v>3762000</v>
      </c>
      <c r="G34" s="3"/>
      <c r="H34" s="3"/>
    </row>
    <row r="35" spans="1:8" x14ac:dyDescent="0.25">
      <c r="E35" s="3"/>
      <c r="F35" s="3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08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Q5" sqref="Q5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86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71</v>
      </c>
      <c r="O1" s="1" t="s">
        <v>62</v>
      </c>
      <c r="P1" s="1" t="s">
        <v>87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269</v>
      </c>
      <c r="C2">
        <f>B2*1.1</f>
        <v>295.90000000000003</v>
      </c>
      <c r="D2" s="86">
        <f>C2*1.2</f>
        <v>355.08000000000004</v>
      </c>
      <c r="E2" s="86">
        <v>4600000</v>
      </c>
      <c r="F2" s="86">
        <f>E2/B2</f>
        <v>17100.371747211895</v>
      </c>
      <c r="G2" s="77">
        <f>E2/C2</f>
        <v>15545.792497465358</v>
      </c>
      <c r="H2">
        <f>E2/D2</f>
        <v>12954.827081221132</v>
      </c>
      <c r="I2" s="35">
        <v>11</v>
      </c>
      <c r="J2" s="35" t="s">
        <v>88</v>
      </c>
      <c r="N2">
        <v>43.21</v>
      </c>
      <c r="O2" s="85">
        <f>N2*10.764</f>
        <v>465.11243999999999</v>
      </c>
      <c r="P2" s="86">
        <f>O2*1.1</f>
        <v>511.62368400000003</v>
      </c>
      <c r="Q2" s="86">
        <v>4500000</v>
      </c>
      <c r="R2" s="100">
        <f t="shared" ref="R2:R3" si="0">Q2/O2</f>
        <v>9675.0798581091494</v>
      </c>
      <c r="S2" s="86">
        <f>Q2/P2</f>
        <v>8795.5271437355896</v>
      </c>
      <c r="T2" s="86"/>
      <c r="U2" s="87">
        <v>2022</v>
      </c>
      <c r="V2" s="3"/>
      <c r="W2" s="3"/>
      <c r="X2" s="3"/>
      <c r="Y2" s="3"/>
      <c r="AB2" s="33"/>
    </row>
    <row r="3" spans="1:32" x14ac:dyDescent="0.25">
      <c r="B3" s="91">
        <f>C3/1.1</f>
        <v>568.18181818181813</v>
      </c>
      <c r="C3">
        <v>625</v>
      </c>
      <c r="D3" s="86">
        <f t="shared" ref="D3:D11" si="1">C3*1.2</f>
        <v>750</v>
      </c>
      <c r="E3" s="86">
        <v>4500000</v>
      </c>
      <c r="F3" s="86">
        <f t="shared" ref="F3:F6" si="2">E3/B3</f>
        <v>7920.0000000000009</v>
      </c>
      <c r="G3" s="77">
        <f t="shared" ref="G3:G7" si="3">E3/C3</f>
        <v>7200</v>
      </c>
      <c r="H3">
        <f t="shared" ref="H3:H7" si="4">E3/D3</f>
        <v>6000</v>
      </c>
      <c r="I3" s="35">
        <v>1</v>
      </c>
      <c r="J3" s="35">
        <v>105</v>
      </c>
      <c r="N3">
        <v>61.24</v>
      </c>
      <c r="O3" s="85">
        <f t="shared" ref="O3:O7" si="5">N3*10.764</f>
        <v>659.18736000000001</v>
      </c>
      <c r="P3" s="86">
        <f t="shared" ref="P3:P7" si="6">O3*1.1</f>
        <v>725.10609600000009</v>
      </c>
      <c r="Q3" s="86">
        <v>6150000</v>
      </c>
      <c r="R3" s="86">
        <f t="shared" si="0"/>
        <v>9329.6691854042838</v>
      </c>
      <c r="S3" s="86">
        <f>Q3/P3</f>
        <v>8481.5174412766191</v>
      </c>
      <c r="T3" s="86"/>
      <c r="U3" s="87"/>
      <c r="V3" s="3"/>
      <c r="W3" s="3"/>
      <c r="X3" s="3"/>
      <c r="Y3" s="3"/>
      <c r="AF3" s="33"/>
    </row>
    <row r="4" spans="1:32" x14ac:dyDescent="0.25">
      <c r="B4" s="91">
        <f>C4/1.1</f>
        <v>681.81818181818176</v>
      </c>
      <c r="C4">
        <v>750</v>
      </c>
      <c r="D4" s="86">
        <f t="shared" si="1"/>
        <v>900</v>
      </c>
      <c r="E4" s="86">
        <v>4500000</v>
      </c>
      <c r="F4" s="86">
        <f t="shared" si="2"/>
        <v>6600.0000000000009</v>
      </c>
      <c r="G4" s="77">
        <f t="shared" si="3"/>
        <v>6000</v>
      </c>
      <c r="H4">
        <f t="shared" si="4"/>
        <v>5000</v>
      </c>
      <c r="I4" s="35">
        <v>5</v>
      </c>
      <c r="J4" s="35">
        <v>504</v>
      </c>
      <c r="N4">
        <v>43.21</v>
      </c>
      <c r="O4" s="85">
        <f t="shared" si="5"/>
        <v>465.11243999999999</v>
      </c>
      <c r="P4" s="86">
        <f t="shared" si="6"/>
        <v>511.62368400000003</v>
      </c>
      <c r="Q4" s="86">
        <v>4500000</v>
      </c>
      <c r="R4" s="86">
        <f>Q4/O4</f>
        <v>9675.0798581091494</v>
      </c>
      <c r="S4" s="86">
        <f>Q4/P4</f>
        <v>8795.5271437355896</v>
      </c>
      <c r="T4" s="86"/>
      <c r="U4" s="87"/>
      <c r="V4" s="3"/>
      <c r="W4" s="3"/>
      <c r="X4" s="3"/>
      <c r="Y4" s="3"/>
    </row>
    <row r="5" spans="1:32" x14ac:dyDescent="0.25">
      <c r="B5" s="71">
        <v>475</v>
      </c>
      <c r="C5">
        <f>B5*1.1</f>
        <v>522.5</v>
      </c>
      <c r="D5" s="86">
        <f t="shared" si="1"/>
        <v>627</v>
      </c>
      <c r="E5" s="86">
        <v>3570000</v>
      </c>
      <c r="F5" s="86">
        <f t="shared" si="2"/>
        <v>7515.7894736842109</v>
      </c>
      <c r="G5" s="77">
        <f t="shared" si="3"/>
        <v>6832.5358851674637</v>
      </c>
      <c r="H5">
        <f t="shared" si="4"/>
        <v>5693.7799043062205</v>
      </c>
      <c r="I5" s="35">
        <v>9</v>
      </c>
      <c r="J5" s="35">
        <v>901</v>
      </c>
      <c r="N5">
        <v>61.24</v>
      </c>
      <c r="O5" s="85">
        <f t="shared" si="5"/>
        <v>659.18736000000001</v>
      </c>
      <c r="P5" s="86">
        <f t="shared" si="6"/>
        <v>725.10609600000009</v>
      </c>
      <c r="Q5" s="86">
        <v>6900000</v>
      </c>
      <c r="R5" s="100">
        <f>Q5/O5</f>
        <v>10467.433720209683</v>
      </c>
      <c r="S5" s="86">
        <f>Q5/P5</f>
        <v>9515.8488365542562</v>
      </c>
      <c r="T5" s="86"/>
      <c r="U5" s="87"/>
      <c r="V5" s="3"/>
      <c r="W5" s="3"/>
      <c r="X5" s="3"/>
      <c r="Y5" s="3"/>
    </row>
    <row r="6" spans="1:32" x14ac:dyDescent="0.25">
      <c r="B6">
        <v>400</v>
      </c>
      <c r="C6">
        <f t="shared" ref="C6:C10" si="7">B6*1.1</f>
        <v>440.00000000000006</v>
      </c>
      <c r="D6" s="86">
        <f t="shared" si="1"/>
        <v>528</v>
      </c>
      <c r="E6" s="120">
        <v>4250000</v>
      </c>
      <c r="F6" s="120">
        <f t="shared" si="2"/>
        <v>10625</v>
      </c>
      <c r="G6" s="77">
        <f t="shared" si="3"/>
        <v>9659.0909090909081</v>
      </c>
      <c r="H6">
        <f t="shared" si="4"/>
        <v>8049.242424242424</v>
      </c>
      <c r="I6" s="35"/>
      <c r="J6" s="35"/>
      <c r="O6" s="85">
        <f t="shared" si="5"/>
        <v>0</v>
      </c>
      <c r="P6" s="86">
        <f t="shared" si="6"/>
        <v>0</v>
      </c>
      <c r="Q6" s="86"/>
      <c r="R6" s="86" t="e">
        <f>Q6/O6</f>
        <v>#DIV/0!</v>
      </c>
      <c r="S6" s="86" t="e">
        <f>Q6/P6</f>
        <v>#DIV/0!</v>
      </c>
      <c r="T6" s="86"/>
      <c r="U6" s="87"/>
      <c r="V6" s="3"/>
      <c r="W6" s="3"/>
      <c r="X6" s="3"/>
      <c r="Y6" s="3"/>
    </row>
    <row r="7" spans="1:32" x14ac:dyDescent="0.25">
      <c r="B7">
        <v>450</v>
      </c>
      <c r="C7">
        <f t="shared" si="7"/>
        <v>495.00000000000006</v>
      </c>
      <c r="D7" s="86">
        <f t="shared" si="1"/>
        <v>594</v>
      </c>
      <c r="E7" s="86">
        <v>5500000</v>
      </c>
      <c r="F7" s="86">
        <f t="shared" ref="F7:F14" si="8">ROUND((E7/B7),0)</f>
        <v>12222</v>
      </c>
      <c r="G7" s="77">
        <f t="shared" si="3"/>
        <v>11111.111111111109</v>
      </c>
      <c r="H7">
        <f t="shared" si="4"/>
        <v>9259.2592592592591</v>
      </c>
      <c r="I7" s="35"/>
      <c r="J7" s="35"/>
      <c r="O7" s="85">
        <f t="shared" si="5"/>
        <v>0</v>
      </c>
      <c r="P7" s="86">
        <f t="shared" si="6"/>
        <v>0</v>
      </c>
      <c r="Q7" s="86"/>
      <c r="R7" s="86" t="e">
        <f>T7/#REF!</f>
        <v>#REF!</v>
      </c>
      <c r="S7" s="86"/>
      <c r="T7" s="86"/>
      <c r="U7" s="87"/>
      <c r="V7" s="3"/>
      <c r="W7" s="3"/>
      <c r="X7" s="3"/>
      <c r="Y7" s="3"/>
    </row>
    <row r="8" spans="1:32" x14ac:dyDescent="0.25">
      <c r="B8">
        <v>490</v>
      </c>
      <c r="C8">
        <f t="shared" si="7"/>
        <v>539</v>
      </c>
      <c r="D8" s="86">
        <f t="shared" si="1"/>
        <v>646.79999999999995</v>
      </c>
      <c r="E8" s="86">
        <v>4100000</v>
      </c>
      <c r="F8" s="86">
        <f t="shared" si="8"/>
        <v>8367</v>
      </c>
      <c r="G8" s="77">
        <f t="shared" ref="G8:G9" si="9">F8/C8</f>
        <v>15.523191094619666</v>
      </c>
      <c r="H8">
        <f t="shared" ref="H8:H13" si="10">F8/D8</f>
        <v>12.935992578849723</v>
      </c>
      <c r="O8" s="86"/>
      <c r="P8" s="86"/>
      <c r="Q8" s="86"/>
      <c r="R8" s="86" t="e">
        <f>T8/#REF!</f>
        <v>#REF!</v>
      </c>
      <c r="S8" s="86"/>
      <c r="T8" s="86"/>
      <c r="U8" s="87"/>
      <c r="V8" s="3"/>
      <c r="W8" s="3"/>
      <c r="X8" s="3"/>
      <c r="Y8" s="3"/>
    </row>
    <row r="9" spans="1:32" x14ac:dyDescent="0.25">
      <c r="B9">
        <v>441</v>
      </c>
      <c r="C9">
        <f t="shared" si="7"/>
        <v>485.1</v>
      </c>
      <c r="D9" s="86">
        <f t="shared" si="1"/>
        <v>582.12</v>
      </c>
      <c r="E9" s="86">
        <v>4500000</v>
      </c>
      <c r="F9" s="100">
        <f t="shared" si="8"/>
        <v>10204</v>
      </c>
      <c r="G9" s="77">
        <f t="shared" si="9"/>
        <v>21.03483817769532</v>
      </c>
      <c r="H9">
        <f t="shared" si="10"/>
        <v>17.529031814746102</v>
      </c>
      <c r="O9" s="86"/>
      <c r="P9" s="86"/>
      <c r="Q9" s="86"/>
      <c r="R9" s="86" t="e">
        <f>T9/#REF!</f>
        <v>#REF!</v>
      </c>
      <c r="S9" s="86"/>
      <c r="T9" s="86"/>
      <c r="U9" s="3"/>
      <c r="V9" s="3"/>
      <c r="W9" s="3"/>
      <c r="X9" s="3"/>
      <c r="Y9" s="3"/>
    </row>
    <row r="10" spans="1:32" ht="16.5" x14ac:dyDescent="0.3">
      <c r="B10">
        <v>390</v>
      </c>
      <c r="C10">
        <f t="shared" si="7"/>
        <v>429.00000000000006</v>
      </c>
      <c r="D10" s="86">
        <f t="shared" si="1"/>
        <v>514.80000000000007</v>
      </c>
      <c r="E10" s="120">
        <v>4200000</v>
      </c>
      <c r="F10" s="120">
        <f t="shared" si="8"/>
        <v>10769</v>
      </c>
      <c r="G10" s="121">
        <f t="shared" ref="G10:G14" si="11">ROUND((E10/C10),0)</f>
        <v>9790</v>
      </c>
      <c r="H10">
        <f t="shared" si="10"/>
        <v>20.918803418803417</v>
      </c>
      <c r="O10" s="86"/>
      <c r="P10" s="86" t="e">
        <f>#REF!*1.1</f>
        <v>#REF!</v>
      </c>
      <c r="Q10" s="86"/>
      <c r="R10" s="86" t="e">
        <f>T10/#REF!</f>
        <v>#REF!</v>
      </c>
      <c r="S10" s="86"/>
      <c r="T10" s="86"/>
      <c r="U10" s="3"/>
      <c r="V10" s="3"/>
      <c r="W10" s="88"/>
      <c r="X10" s="89"/>
      <c r="Y10" s="89"/>
      <c r="Z10" s="22"/>
      <c r="AA10" s="22"/>
      <c r="AB10" s="22"/>
      <c r="AC10" s="22"/>
      <c r="AD10" s="22"/>
    </row>
    <row r="11" spans="1:32" ht="18.75" x14ac:dyDescent="0.25">
      <c r="B11">
        <v>440</v>
      </c>
      <c r="C11">
        <f>B11*1.1</f>
        <v>484.00000000000006</v>
      </c>
      <c r="D11" s="86">
        <f t="shared" si="1"/>
        <v>580.80000000000007</v>
      </c>
      <c r="E11" s="100">
        <v>4300000</v>
      </c>
      <c r="F11" s="5">
        <f t="shared" si="8"/>
        <v>9773</v>
      </c>
      <c r="G11">
        <f t="shared" si="11"/>
        <v>8884</v>
      </c>
      <c r="H11">
        <f t="shared" si="10"/>
        <v>16.826790633608812</v>
      </c>
      <c r="P11" s="86" t="e">
        <f>#REF!*1.1</f>
        <v>#REF!</v>
      </c>
      <c r="Q11" s="86"/>
      <c r="S11" s="86"/>
      <c r="T11" s="86"/>
      <c r="U11" s="3"/>
      <c r="V11" s="3"/>
      <c r="W11" s="90"/>
      <c r="X11" s="3"/>
      <c r="Y11" s="3"/>
    </row>
    <row r="12" spans="1:32" x14ac:dyDescent="0.25">
      <c r="C12">
        <f t="shared" ref="C12" si="12">B12*1.2</f>
        <v>0</v>
      </c>
      <c r="D12">
        <f t="shared" ref="D12:D14" si="13">C12*1.2</f>
        <v>0</v>
      </c>
      <c r="E12" s="86"/>
      <c r="F12" t="e">
        <f t="shared" si="8"/>
        <v>#DIV/0!</v>
      </c>
      <c r="G12" t="e">
        <f t="shared" si="11"/>
        <v>#DIV/0!</v>
      </c>
      <c r="H12" t="e">
        <f t="shared" si="10"/>
        <v>#DIV/0!</v>
      </c>
      <c r="I12">
        <f t="shared" ref="I12:I14" si="14">U12</f>
        <v>0</v>
      </c>
      <c r="J12">
        <f t="shared" ref="J12:J14" si="15">V12</f>
        <v>0</v>
      </c>
      <c r="P12" s="86" t="e">
        <f>#REF!*1.1</f>
        <v>#REF!</v>
      </c>
      <c r="Q12" s="86"/>
      <c r="S12" s="86"/>
      <c r="T12" s="86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6">B13*1.1</f>
        <v>0</v>
      </c>
      <c r="D13">
        <f t="shared" si="13"/>
        <v>0</v>
      </c>
      <c r="E13" s="86"/>
      <c r="F13" t="e">
        <f t="shared" si="8"/>
        <v>#DIV/0!</v>
      </c>
      <c r="G13" t="e">
        <f t="shared" si="11"/>
        <v>#DIV/0!</v>
      </c>
      <c r="H13" t="e">
        <f t="shared" si="10"/>
        <v>#DIV/0!</v>
      </c>
      <c r="I13">
        <f t="shared" si="14"/>
        <v>0</v>
      </c>
      <c r="J13">
        <f t="shared" si="15"/>
        <v>0</v>
      </c>
      <c r="S13" s="86"/>
      <c r="T13" s="86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6"/>
        <v>0</v>
      </c>
      <c r="D14">
        <f t="shared" si="13"/>
        <v>0</v>
      </c>
      <c r="E14" s="86"/>
      <c r="F14" t="e">
        <f t="shared" si="8"/>
        <v>#DIV/0!</v>
      </c>
      <c r="G14" t="e">
        <f t="shared" si="11"/>
        <v>#DIV/0!</v>
      </c>
      <c r="H14" t="e">
        <f t="shared" ref="H14" si="17">ROUND((E14/D14),0)</f>
        <v>#DIV/0!</v>
      </c>
      <c r="I14">
        <f t="shared" si="14"/>
        <v>0</v>
      </c>
      <c r="J14">
        <f t="shared" si="15"/>
        <v>0</v>
      </c>
      <c r="S14" s="86"/>
      <c r="T14" s="86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8">B15*1.2</f>
        <v>0</v>
      </c>
      <c r="D15">
        <f t="shared" ref="D15:D18" si="19">C15*1.2</f>
        <v>0</v>
      </c>
      <c r="E15" s="86"/>
      <c r="F15" t="e">
        <f t="shared" ref="F15:F18" si="20">ROUND((E15/B15),0)</f>
        <v>#DIV/0!</v>
      </c>
      <c r="G15" t="e">
        <f t="shared" ref="G15:G18" si="21">ROUND((E15/C15),0)</f>
        <v>#DIV/0!</v>
      </c>
      <c r="H15" t="e">
        <f t="shared" ref="H15:H18" si="22">ROUND((E15/D15),0)</f>
        <v>#DIV/0!</v>
      </c>
      <c r="I15">
        <f t="shared" ref="I15:J18" si="23">U15</f>
        <v>0</v>
      </c>
      <c r="J15">
        <f t="shared" si="23"/>
        <v>0</v>
      </c>
      <c r="S15" s="86"/>
      <c r="T15" s="86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4">B16*1.2</f>
        <v>0</v>
      </c>
      <c r="D16">
        <f t="shared" si="19"/>
        <v>0</v>
      </c>
      <c r="E16" s="86"/>
      <c r="F16" t="e">
        <f t="shared" si="20"/>
        <v>#DIV/0!</v>
      </c>
      <c r="G16" t="e">
        <f t="shared" si="21"/>
        <v>#DIV/0!</v>
      </c>
      <c r="H16" t="e">
        <f t="shared" si="22"/>
        <v>#DIV/0!</v>
      </c>
      <c r="I16">
        <f t="shared" si="23"/>
        <v>0</v>
      </c>
      <c r="J16">
        <f t="shared" si="23"/>
        <v>0</v>
      </c>
      <c r="S16" s="86"/>
      <c r="T16" s="86"/>
    </row>
    <row r="17" spans="1:25" x14ac:dyDescent="0.25">
      <c r="B17">
        <f t="shared" ref="B17:B18" si="25">O17</f>
        <v>0</v>
      </c>
      <c r="C17">
        <f t="shared" si="24"/>
        <v>0</v>
      </c>
      <c r="D17">
        <f t="shared" si="19"/>
        <v>0</v>
      </c>
      <c r="E17" s="86"/>
      <c r="F17" t="e">
        <f t="shared" si="20"/>
        <v>#DIV/0!</v>
      </c>
      <c r="G17" t="e">
        <f t="shared" si="21"/>
        <v>#DIV/0!</v>
      </c>
      <c r="H17" t="e">
        <f t="shared" si="22"/>
        <v>#DIV/0!</v>
      </c>
      <c r="I17">
        <f t="shared" si="23"/>
        <v>0</v>
      </c>
      <c r="J17">
        <f t="shared" si="23"/>
        <v>0</v>
      </c>
      <c r="S17" s="86"/>
      <c r="T17" s="86"/>
    </row>
    <row r="18" spans="1:25" x14ac:dyDescent="0.25">
      <c r="B18">
        <f t="shared" si="25"/>
        <v>0</v>
      </c>
      <c r="C18">
        <f t="shared" si="24"/>
        <v>0</v>
      </c>
      <c r="D18">
        <f t="shared" si="19"/>
        <v>0</v>
      </c>
      <c r="E18" s="86"/>
      <c r="F18" t="e">
        <f t="shared" si="20"/>
        <v>#DIV/0!</v>
      </c>
      <c r="G18" t="e">
        <f t="shared" si="21"/>
        <v>#DIV/0!</v>
      </c>
      <c r="H18" t="e">
        <f t="shared" si="22"/>
        <v>#DIV/0!</v>
      </c>
      <c r="I18">
        <f t="shared" si="23"/>
        <v>0</v>
      </c>
      <c r="J18">
        <f t="shared" si="23"/>
        <v>0</v>
      </c>
      <c r="S18" s="86"/>
      <c r="T18" s="86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2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6" zoomScale="130" zoomScaleNormal="130" workbookViewId="0"/>
  </sheetViews>
  <sheetFormatPr defaultRowHeight="15" x14ac:dyDescent="0.25"/>
  <sheetData>
    <row r="117" spans="6:13" x14ac:dyDescent="0.25">
      <c r="F117" s="105" t="s">
        <v>55</v>
      </c>
      <c r="G117" s="105"/>
      <c r="H117" s="105"/>
      <c r="I117" s="105"/>
      <c r="J117" s="105"/>
      <c r="K117" s="105"/>
      <c r="L117" s="105"/>
      <c r="M117" s="105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L10:Q113"/>
  <sheetViews>
    <sheetView workbookViewId="0">
      <selection activeCell="N113" sqref="N113"/>
    </sheetView>
  </sheetViews>
  <sheetFormatPr defaultRowHeight="15" x14ac:dyDescent="0.25"/>
  <sheetData>
    <row r="10" spans="13:14" x14ac:dyDescent="0.25">
      <c r="M10" t="s">
        <v>77</v>
      </c>
      <c r="N10">
        <v>6</v>
      </c>
    </row>
    <row r="42" spans="12:13" x14ac:dyDescent="0.25">
      <c r="L42" t="s">
        <v>77</v>
      </c>
      <c r="M42">
        <v>17</v>
      </c>
    </row>
    <row r="85" spans="16:17" x14ac:dyDescent="0.25">
      <c r="P85" t="s">
        <v>77</v>
      </c>
      <c r="Q85">
        <v>16</v>
      </c>
    </row>
    <row r="113" spans="13:14" x14ac:dyDescent="0.25">
      <c r="M113" t="s">
        <v>77</v>
      </c>
      <c r="N113">
        <v>11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98" workbookViewId="0">
      <selection activeCell="A383" sqref="A38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2025-01-09T06:24:06Z</dcterms:modified>
</cp:coreProperties>
</file>