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apital gain\Aman Gupta - Notice\"/>
    </mc:Choice>
  </mc:AlternateContent>
  <xr:revisionPtr revIDLastSave="0" documentId="13_ncr:1_{1863ADB9-381F-4ECB-BFD5-F14D9B68F403}" xr6:coauthVersionLast="36" xr6:coauthVersionMax="36" xr10:uidLastSave="{00000000-0000-0000-0000-000000000000}"/>
  <bookViews>
    <workbookView xWindow="0" yWindow="0" windowWidth="28800" windowHeight="12105" activeTab="2" xr2:uid="{00000000-000D-0000-FFFF-FFFF00000000}"/>
  </bookViews>
  <sheets>
    <sheet name="20-20" sheetId="4" r:id="rId1"/>
    <sheet name="Sheet16" sheetId="31" r:id="rId2"/>
    <sheet name="Sheet1" sheetId="13" r:id="rId3"/>
    <sheet name="Sheet13" sheetId="25" r:id="rId4"/>
    <sheet name="Sheet14" sheetId="26" r:id="rId5"/>
    <sheet name="Sheet15" sheetId="27" r:id="rId6"/>
    <sheet name="Sheet18" sheetId="30" r:id="rId7"/>
    <sheet name="Sheet17" sheetId="29" r:id="rId8"/>
    <sheet name="Sheet2" sheetId="14" r:id="rId9"/>
    <sheet name="Sheet3" sheetId="15" r:id="rId10"/>
    <sheet name="Sheet4" sheetId="16" r:id="rId11"/>
    <sheet name="Sheet5" sheetId="17" r:id="rId12"/>
    <sheet name="Sheet6" sheetId="18" r:id="rId13"/>
    <sheet name="Sheet7" sheetId="19" r:id="rId14"/>
    <sheet name="Sheet8" sheetId="20" r:id="rId15"/>
    <sheet name="Sheet9" sheetId="21" r:id="rId16"/>
    <sheet name="Sheet10" sheetId="22" r:id="rId17"/>
    <sheet name="Sheet11" sheetId="23" r:id="rId18"/>
    <sheet name="Sheet12" sheetId="24" r:id="rId19"/>
  </sheets>
  <calcPr calcId="191029"/>
</workbook>
</file>

<file path=xl/calcChain.xml><?xml version="1.0" encoding="utf-8"?>
<calcChain xmlns="http://schemas.openxmlformats.org/spreadsheetml/2006/main">
  <c r="AF131" i="13" l="1"/>
  <c r="AH132" i="13"/>
  <c r="AF132" i="13"/>
  <c r="AH131" i="13"/>
  <c r="AH130" i="13"/>
  <c r="AF130" i="13"/>
  <c r="AH129" i="13"/>
  <c r="AF129" i="13"/>
  <c r="AH128" i="13"/>
  <c r="AF128" i="13"/>
  <c r="AH127" i="13"/>
  <c r="AF127" i="13"/>
  <c r="AH126" i="13"/>
  <c r="AH133" i="13" s="1"/>
  <c r="AF126" i="13"/>
  <c r="AF133" i="13" s="1"/>
  <c r="R18" i="19"/>
  <c r="R19" i="19"/>
  <c r="R20" i="19"/>
  <c r="R21" i="19"/>
  <c r="R22" i="19"/>
  <c r="R23" i="19"/>
  <c r="P18" i="19"/>
  <c r="P19" i="19"/>
  <c r="P20" i="19"/>
  <c r="P21" i="19"/>
  <c r="P22" i="19"/>
  <c r="P23" i="19"/>
  <c r="R17" i="19"/>
  <c r="P17" i="19"/>
  <c r="J42" i="4" l="1"/>
  <c r="AB18" i="31" l="1"/>
  <c r="AA18" i="31"/>
  <c r="F45" i="4"/>
  <c r="E48" i="4"/>
  <c r="E49" i="4"/>
  <c r="O37" i="4"/>
  <c r="J39" i="4" s="1"/>
  <c r="J40" i="4" s="1"/>
  <c r="P40" i="4" l="1"/>
  <c r="P41" i="4" s="1"/>
  <c r="J41" i="4"/>
  <c r="H40" i="4"/>
  <c r="H41" i="4" s="1"/>
  <c r="G34" i="4"/>
  <c r="G33" i="4"/>
  <c r="P5" i="4"/>
  <c r="P4" i="4"/>
  <c r="P3" i="4"/>
  <c r="P22" i="4" l="1"/>
  <c r="Y22" i="4" s="1"/>
  <c r="J22" i="4"/>
  <c r="P21" i="4"/>
  <c r="Y21" i="4" s="1"/>
  <c r="J21" i="4"/>
  <c r="P20" i="4"/>
  <c r="Q20" i="4" s="1"/>
  <c r="J20" i="4"/>
  <c r="P19" i="4"/>
  <c r="X19" i="4" s="1"/>
  <c r="J19" i="4"/>
  <c r="P18" i="4"/>
  <c r="Y18" i="4" s="1"/>
  <c r="J18" i="4"/>
  <c r="Y17" i="4"/>
  <c r="X17" i="4"/>
  <c r="P17" i="4"/>
  <c r="Q17" i="4" s="1"/>
  <c r="J17" i="4"/>
  <c r="P16" i="4"/>
  <c r="Q16" i="4" s="1"/>
  <c r="J16" i="4"/>
  <c r="P15" i="4"/>
  <c r="X15" i="4" s="1"/>
  <c r="J15" i="4"/>
  <c r="P14" i="4"/>
  <c r="Y14" i="4" s="1"/>
  <c r="J14" i="4"/>
  <c r="P13" i="4"/>
  <c r="Y13" i="4" s="1"/>
  <c r="J13" i="4"/>
  <c r="P12" i="4"/>
  <c r="Q12" i="4" s="1"/>
  <c r="J12" i="4"/>
  <c r="P11" i="4"/>
  <c r="X11" i="4" s="1"/>
  <c r="J11" i="4"/>
  <c r="P10" i="4"/>
  <c r="Y10" i="4" s="1"/>
  <c r="J10" i="4"/>
  <c r="P9" i="4"/>
  <c r="Y9" i="4" s="1"/>
  <c r="J9" i="4"/>
  <c r="P8" i="4"/>
  <c r="Q8" i="4" s="1"/>
  <c r="J8" i="4"/>
  <c r="P7" i="4"/>
  <c r="X7" i="4" s="1"/>
  <c r="J7" i="4"/>
  <c r="Y6" i="4"/>
  <c r="J6" i="4"/>
  <c r="Y5" i="4"/>
  <c r="X5" i="4"/>
  <c r="Q5" i="4"/>
  <c r="J5" i="4"/>
  <c r="Y4" i="4"/>
  <c r="X4" i="4"/>
  <c r="Q4" i="4"/>
  <c r="J4" i="4"/>
  <c r="Y3" i="4"/>
  <c r="X3" i="4"/>
  <c r="J3" i="4"/>
  <c r="Y2" i="4"/>
  <c r="J2" i="4"/>
  <c r="G39" i="4"/>
  <c r="Y15" i="4" l="1"/>
  <c r="Y16" i="4"/>
  <c r="Y8" i="4"/>
  <c r="X8" i="4"/>
  <c r="Q9" i="4"/>
  <c r="Y7" i="4"/>
  <c r="X9" i="4"/>
  <c r="X16" i="4"/>
  <c r="X12" i="4"/>
  <c r="Q13" i="4"/>
  <c r="X20" i="4"/>
  <c r="Q21" i="4"/>
  <c r="Y11" i="4"/>
  <c r="Y12" i="4"/>
  <c r="X13" i="4"/>
  <c r="Y19" i="4"/>
  <c r="Y20" i="4"/>
  <c r="X21" i="4"/>
  <c r="Q18" i="4"/>
  <c r="X2" i="4"/>
  <c r="Q7" i="4"/>
  <c r="X18" i="4"/>
  <c r="Q19" i="4"/>
  <c r="X22" i="4"/>
  <c r="Q2" i="4"/>
  <c r="Q6" i="4"/>
  <c r="Q10" i="4"/>
  <c r="Q14" i="4"/>
  <c r="Q22" i="4"/>
  <c r="Q3" i="4"/>
  <c r="X6" i="4"/>
  <c r="X10" i="4"/>
  <c r="Q11" i="4"/>
  <c r="X14" i="4"/>
  <c r="Q15" i="4"/>
  <c r="F41" i="4"/>
  <c r="F42" i="4" s="1"/>
  <c r="P23" i="4" l="1"/>
  <c r="Y23" i="4" s="1"/>
  <c r="Q23" i="4" l="1"/>
  <c r="X23" i="4"/>
  <c r="B23" i="4" l="1"/>
  <c r="C23" i="4" s="1"/>
  <c r="D23" i="4" s="1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J23" i="4"/>
  <c r="I23" i="4"/>
  <c r="E23" i="4"/>
  <c r="A23" i="4"/>
  <c r="B22" i="4"/>
  <c r="C22" i="4" s="1"/>
  <c r="D22" i="4" s="1"/>
  <c r="I22" i="4"/>
  <c r="E22" i="4"/>
  <c r="A22" i="4"/>
  <c r="X27" i="4" l="1"/>
  <c r="H24" i="4"/>
  <c r="X24" i="4"/>
  <c r="Y26" i="4"/>
  <c r="X28" i="4"/>
  <c r="Y29" i="4"/>
  <c r="Y25" i="4"/>
  <c r="H26" i="4"/>
  <c r="H30" i="4"/>
  <c r="X30" i="4"/>
  <c r="X26" i="4"/>
  <c r="Y28" i="4"/>
  <c r="Y24" i="4"/>
  <c r="X29" i="4"/>
  <c r="X25" i="4"/>
  <c r="Y27" i="4"/>
  <c r="H22" i="4"/>
  <c r="H27" i="4"/>
  <c r="H28" i="4"/>
  <c r="H25" i="4"/>
  <c r="H29" i="4"/>
  <c r="F25" i="4"/>
  <c r="F26" i="4"/>
  <c r="F27" i="4"/>
  <c r="F28" i="4"/>
  <c r="F29" i="4"/>
  <c r="F30" i="4"/>
  <c r="G25" i="4"/>
  <c r="G26" i="4"/>
  <c r="G27" i="4"/>
  <c r="G28" i="4"/>
  <c r="G29" i="4"/>
  <c r="G30" i="4"/>
  <c r="G22" i="4"/>
  <c r="H23" i="4"/>
  <c r="F22" i="4"/>
  <c r="F23" i="4"/>
  <c r="F24" i="4"/>
  <c r="G23" i="4"/>
  <c r="G24" i="4"/>
  <c r="B11" i="4" l="1"/>
  <c r="C11" i="4" s="1"/>
  <c r="D11" i="4" s="1"/>
  <c r="I11" i="4"/>
  <c r="E11" i="4"/>
  <c r="H11" i="4" s="1"/>
  <c r="A11" i="4"/>
  <c r="B10" i="4"/>
  <c r="C10" i="4" s="1"/>
  <c r="D10" i="4" s="1"/>
  <c r="I10" i="4"/>
  <c r="E10" i="4"/>
  <c r="A10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B7" i="4"/>
  <c r="C7" i="4" s="1"/>
  <c r="D7" i="4" s="1"/>
  <c r="I7" i="4"/>
  <c r="E7" i="4"/>
  <c r="A7" i="4"/>
  <c r="B6" i="4"/>
  <c r="C6" i="4" s="1"/>
  <c r="D6" i="4" s="1"/>
  <c r="I6" i="4"/>
  <c r="E6" i="4"/>
  <c r="A6" i="4"/>
  <c r="B5" i="4"/>
  <c r="C5" i="4" s="1"/>
  <c r="D5" i="4" s="1"/>
  <c r="I5" i="4"/>
  <c r="E5" i="4"/>
  <c r="A5" i="4"/>
  <c r="I13" i="4"/>
  <c r="E13" i="4"/>
  <c r="B13" i="4"/>
  <c r="C13" i="4" s="1"/>
  <c r="D13" i="4" s="1"/>
  <c r="A13" i="4"/>
  <c r="H10" i="4" l="1"/>
  <c r="H7" i="4"/>
  <c r="H6" i="4"/>
  <c r="H8" i="4"/>
  <c r="H5" i="4"/>
  <c r="H9" i="4"/>
  <c r="F6" i="4"/>
  <c r="F11" i="4"/>
  <c r="G6" i="4"/>
  <c r="G11" i="4"/>
  <c r="F5" i="4"/>
  <c r="F7" i="4"/>
  <c r="F8" i="4"/>
  <c r="F9" i="4"/>
  <c r="F10" i="4"/>
  <c r="G5" i="4"/>
  <c r="G7" i="4"/>
  <c r="G8" i="4"/>
  <c r="G9" i="4"/>
  <c r="G10" i="4"/>
  <c r="H13" i="4"/>
  <c r="G13" i="4"/>
  <c r="F13" i="4"/>
  <c r="I19" i="4" l="1"/>
  <c r="E19" i="4"/>
  <c r="I18" i="4"/>
  <c r="E18" i="4"/>
  <c r="I17" i="4"/>
  <c r="E17" i="4"/>
  <c r="I16" i="4"/>
  <c r="E16" i="4"/>
  <c r="I15" i="4"/>
  <c r="E15" i="4"/>
  <c r="I14" i="4"/>
  <c r="E14" i="4"/>
  <c r="I12" i="4"/>
  <c r="E12" i="4"/>
  <c r="I4" i="4"/>
  <c r="E4" i="4"/>
  <c r="I3" i="4"/>
  <c r="E3" i="4"/>
  <c r="I2" i="4"/>
  <c r="E2" i="4"/>
  <c r="I21" i="4" l="1"/>
  <c r="E21" i="4"/>
  <c r="A21" i="4"/>
  <c r="I20" i="4"/>
  <c r="E20" i="4"/>
  <c r="A20" i="4"/>
  <c r="B19" i="4"/>
  <c r="C19" i="4" s="1"/>
  <c r="A19" i="4"/>
  <c r="B18" i="4"/>
  <c r="C18" i="4" s="1"/>
  <c r="A18" i="4"/>
  <c r="B17" i="4"/>
  <c r="C17" i="4" s="1"/>
  <c r="A17" i="4"/>
  <c r="B16" i="4"/>
  <c r="C16" i="4" s="1"/>
  <c r="A16" i="4"/>
  <c r="B15" i="4"/>
  <c r="C15" i="4" s="1"/>
  <c r="A15" i="4"/>
  <c r="A14" i="4"/>
  <c r="B12" i="4"/>
  <c r="C12" i="4" s="1"/>
  <c r="A12" i="4"/>
  <c r="B4" i="4"/>
  <c r="C4" i="4" s="1"/>
  <c r="A4" i="4"/>
  <c r="B3" i="4"/>
  <c r="C3" i="4" s="1"/>
  <c r="A3" i="4"/>
  <c r="B2" i="4"/>
  <c r="C2" i="4" s="1"/>
  <c r="G2" i="4" s="1"/>
  <c r="A2" i="4"/>
  <c r="F2" i="4" l="1"/>
  <c r="G12" i="4"/>
  <c r="F15" i="4"/>
  <c r="F16" i="4"/>
  <c r="F17" i="4"/>
  <c r="F18" i="4"/>
  <c r="F19" i="4"/>
  <c r="F3" i="4"/>
  <c r="F4" i="4"/>
  <c r="F12" i="4"/>
  <c r="B20" i="4"/>
  <c r="C20" i="4" s="1"/>
  <c r="B21" i="4"/>
  <c r="C21" i="4" s="1"/>
  <c r="B14" i="4"/>
  <c r="C14" i="4" s="1"/>
  <c r="F20" i="4" l="1"/>
  <c r="D12" i="4"/>
  <c r="H12" i="4" s="1"/>
  <c r="D17" i="4"/>
  <c r="H17" i="4" s="1"/>
  <c r="G17" i="4"/>
  <c r="D16" i="4"/>
  <c r="H16" i="4" s="1"/>
  <c r="G16" i="4"/>
  <c r="D19" i="4"/>
  <c r="H19" i="4" s="1"/>
  <c r="G19" i="4"/>
  <c r="F14" i="4"/>
  <c r="D3" i="4"/>
  <c r="H3" i="4" s="1"/>
  <c r="G3" i="4"/>
  <c r="D18" i="4"/>
  <c r="H18" i="4" s="1"/>
  <c r="G18" i="4"/>
  <c r="D2" i="4"/>
  <c r="H2" i="4" s="1"/>
  <c r="D4" i="4"/>
  <c r="H4" i="4" s="1"/>
  <c r="G4" i="4"/>
  <c r="D15" i="4"/>
  <c r="H15" i="4" s="1"/>
  <c r="G15" i="4"/>
  <c r="D21" i="4"/>
  <c r="H21" i="4" s="1"/>
  <c r="G21" i="4"/>
  <c r="F21" i="4"/>
  <c r="D20" i="4"/>
  <c r="H20" i="4" s="1"/>
  <c r="G20" i="4"/>
  <c r="D14" i="4" l="1"/>
  <c r="H14" i="4" s="1"/>
  <c r="G14" i="4"/>
</calcChain>
</file>

<file path=xl/sharedStrings.xml><?xml version="1.0" encoding="utf-8"?>
<sst xmlns="http://schemas.openxmlformats.org/spreadsheetml/2006/main" count="132" uniqueCount="84">
  <si>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</si>
  <si>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</si>
  <si>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</si>
  <si>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</si>
  <si>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</si>
  <si>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</si>
  <si>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</si>
  <si>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</si>
  <si>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</si>
  <si>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</si>
  <si>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</si>
  <si>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</si>
  <si>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</si>
  <si>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Market Value</t>
  </si>
  <si>
    <t>Book Value</t>
  </si>
  <si>
    <t>Agreement Value</t>
  </si>
  <si>
    <t>rate on agreement value</t>
  </si>
  <si>
    <t>bua</t>
  </si>
  <si>
    <t>average rate</t>
  </si>
  <si>
    <t>Tower</t>
  </si>
  <si>
    <t>valuea as on 2017</t>
  </si>
  <si>
    <t>15.01.2016</t>
  </si>
  <si>
    <t>B</t>
  </si>
  <si>
    <t>12.07.2016</t>
  </si>
  <si>
    <t>24.03.2014</t>
  </si>
  <si>
    <t>21.11.2017</t>
  </si>
  <si>
    <t>07.12.2017</t>
  </si>
  <si>
    <t>agreement  - 06.12.2017</t>
  </si>
  <si>
    <t>av</t>
  </si>
  <si>
    <t>mv</t>
  </si>
  <si>
    <t>part oc - 2010</t>
  </si>
  <si>
    <t>parking</t>
  </si>
  <si>
    <t>Depreciation percentage - D</t>
  </si>
  <si>
    <t>Year</t>
  </si>
  <si>
    <t>Year of Construction</t>
  </si>
  <si>
    <t>Age of the Building</t>
  </si>
  <si>
    <t>Life of the building estimated</t>
  </si>
  <si>
    <t>rate on Market Value</t>
  </si>
  <si>
    <t xml:space="preserve">Depreciation </t>
  </si>
  <si>
    <t>Basement  - 70%</t>
  </si>
  <si>
    <t>Guideline Value as on 2017</t>
  </si>
  <si>
    <t>Guideline Value</t>
  </si>
  <si>
    <t>Govt. Rate</t>
  </si>
  <si>
    <t>Tra. Rate</t>
  </si>
  <si>
    <t>AR</t>
  </si>
  <si>
    <t>GR</t>
  </si>
  <si>
    <t>Land Rate</t>
  </si>
  <si>
    <t>Built up area in sq.m.</t>
  </si>
  <si>
    <t>Shop Rate</t>
  </si>
  <si>
    <t>value as on 2017</t>
  </si>
  <si>
    <t>Office</t>
  </si>
  <si>
    <t>Car parking</t>
  </si>
  <si>
    <t>TOTAL VALUE</t>
  </si>
  <si>
    <t xml:space="preserve">Basement </t>
  </si>
  <si>
    <t xml:space="preserve">Upper basement </t>
  </si>
  <si>
    <t xml:space="preserve">Sr. </t>
  </si>
  <si>
    <t xml:space="preserve">Unit </t>
  </si>
  <si>
    <t xml:space="preserve">No. </t>
  </si>
  <si>
    <t>Index II</t>
  </si>
  <si>
    <t>Date</t>
  </si>
  <si>
    <t xml:space="preserve">Built up area </t>
  </si>
  <si>
    <r>
      <t>Agreement value (</t>
    </r>
    <r>
      <rPr>
        <b/>
        <sz val="8"/>
        <color rgb="FFFF0000"/>
        <rFont val="Rupee Foradian"/>
        <family val="2"/>
      </rPr>
      <t>`</t>
    </r>
    <r>
      <rPr>
        <b/>
        <sz val="8"/>
        <color rgb="FFFF0000"/>
        <rFont val="Arial Narrow"/>
        <family val="2"/>
      </rPr>
      <t>)</t>
    </r>
  </si>
  <si>
    <r>
      <t>Transaction Rate / Sq.Ft. (</t>
    </r>
    <r>
      <rPr>
        <b/>
        <sz val="8"/>
        <color rgb="FFFF0000"/>
        <rFont val="Rupee Foradian"/>
        <family val="2"/>
      </rPr>
      <t>`</t>
    </r>
    <r>
      <rPr>
        <b/>
        <sz val="8"/>
        <color rgb="FFFF0000"/>
        <rFont val="Arial Narrow"/>
        <family val="2"/>
      </rPr>
      <t>)</t>
    </r>
  </si>
  <si>
    <t>Ready Reckoner / guideline Value</t>
  </si>
  <si>
    <r>
      <t>(</t>
    </r>
    <r>
      <rPr>
        <b/>
        <sz val="8"/>
        <color theme="1"/>
        <rFont val="Rupee Foradian"/>
        <family val="2"/>
      </rPr>
      <t>`</t>
    </r>
    <r>
      <rPr>
        <b/>
        <sz val="8"/>
        <color theme="1"/>
        <rFont val="Arial Narrow"/>
        <family val="2"/>
      </rPr>
      <t>)</t>
    </r>
  </si>
  <si>
    <t>RR rate / Sq.Ft.</t>
  </si>
  <si>
    <t xml:space="preserve">A004, Basement </t>
  </si>
  <si>
    <t>1837/2015</t>
  </si>
  <si>
    <t>24.02.2015</t>
  </si>
  <si>
    <t xml:space="preserve">A003, Basement </t>
  </si>
  <si>
    <t>7020/2014</t>
  </si>
  <si>
    <t xml:space="preserve">B1 006, Basement </t>
  </si>
  <si>
    <t>5355/2014</t>
  </si>
  <si>
    <t>13.06.2014</t>
  </si>
  <si>
    <t>A 004, Basement</t>
  </si>
  <si>
    <t>3817/2014</t>
  </si>
  <si>
    <t>15.04.2014</t>
  </si>
  <si>
    <t>2520/2014</t>
  </si>
  <si>
    <t>A002, Basement</t>
  </si>
  <si>
    <t>1227/2014</t>
  </si>
  <si>
    <t>06.02.2014</t>
  </si>
  <si>
    <t xml:space="preserve">004, Upper Basement </t>
  </si>
  <si>
    <t>461/2016</t>
  </si>
  <si>
    <t>Average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</si>
</sst>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8"/>
      <color rgb="FFFF0000"/>
      <name val="Arial Narrow"/>
      <family val="2"/>
    </font>
    <font>
      <b/>
      <sz val="8"/>
      <color rgb="FFFF0000"/>
      <name val="Rupee Foradian"/>
      <family val="2"/>
    </font>
    <font>
      <b/>
      <sz val="8"/>
      <color theme="1"/>
      <name val="Arial Narrow"/>
      <family val="2"/>
    </font>
    <font>
      <b/>
      <sz val="8"/>
      <color theme="1"/>
      <name val="Rupee Foradian"/>
      <family val="2"/>
    </font>
    <font>
      <sz val="10"/>
      <color rgb="FFFF0000"/>
      <name val="Arial Narrow"/>
      <family val="2"/>
    </font>
    <font>
      <sz val="10"/>
      <color theme="1"/>
      <name val="Arial Narrow"/>
      <family val="2"/>
    </font>
    <font>
      <b/>
      <sz val="10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0" fillId="0" borderId="0" xfId="0" applyFill="1"/>
    <xf numFmtId="0" fontId="1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1" fillId="3" borderId="1" xfId="0" applyFont="1" applyFill="1" applyBorder="1"/>
    <xf numFmtId="0" fontId="4" fillId="3" borderId="1" xfId="0" applyFont="1" applyFill="1" applyBorder="1"/>
    <xf numFmtId="4" fontId="4" fillId="3" borderId="1" xfId="0" applyNumberFormat="1" applyFont="1" applyFill="1" applyBorder="1"/>
    <xf numFmtId="4" fontId="1" fillId="3" borderId="1" xfId="0" applyNumberFormat="1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4" fontId="0" fillId="3" borderId="1" xfId="0" applyNumberFormat="1" applyFill="1" applyBorder="1"/>
    <xf numFmtId="0" fontId="2" fillId="3" borderId="1" xfId="0" applyFont="1" applyFill="1" applyBorder="1"/>
    <xf numFmtId="43" fontId="0" fillId="3" borderId="1" xfId="1" applyFont="1" applyFill="1" applyBorder="1"/>
    <xf numFmtId="43" fontId="1" fillId="3" borderId="1" xfId="1" applyFont="1" applyFill="1" applyBorder="1"/>
    <xf numFmtId="0" fontId="0" fillId="0" borderId="1" xfId="0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9" fontId="0" fillId="0" borderId="1" xfId="1" applyNumberFormat="1" applyFont="1" applyBorder="1"/>
    <xf numFmtId="9" fontId="0" fillId="0" borderId="1" xfId="0" applyNumberFormat="1" applyBorder="1"/>
    <xf numFmtId="43" fontId="0" fillId="0" borderId="0" xfId="0" applyNumberFormat="1"/>
    <xf numFmtId="0" fontId="2" fillId="0" borderId="1" xfId="0" applyFont="1" applyBorder="1"/>
    <xf numFmtId="0" fontId="2" fillId="0" borderId="1" xfId="1" applyNumberFormat="1" applyFont="1" applyBorder="1"/>
    <xf numFmtId="0" fontId="6" fillId="0" borderId="1" xfId="0" applyFont="1" applyBorder="1"/>
    <xf numFmtId="0" fontId="0" fillId="3" borderId="1" xfId="0" applyFont="1" applyFill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43" fontId="2" fillId="3" borderId="1" xfId="1" applyFont="1" applyFill="1" applyBorder="1"/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5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right" vertical="center" wrapText="1"/>
    </xf>
    <xf numFmtId="0" fontId="12" fillId="0" borderId="5" xfId="0" applyFont="1" applyBorder="1" applyAlignment="1">
      <alignment horizontal="right" vertical="center" wrapText="1"/>
    </xf>
    <xf numFmtId="0" fontId="11" fillId="0" borderId="6" xfId="0" applyFont="1" applyBorder="1" applyAlignment="1">
      <alignment vertical="center" wrapText="1"/>
    </xf>
    <xf numFmtId="0" fontId="13" fillId="0" borderId="5" xfId="0" applyFont="1" applyBorder="1" applyAlignment="1">
      <alignment horizontal="right" vertical="center" wrapText="1"/>
    </xf>
    <xf numFmtId="4" fontId="13" fillId="0" borderId="5" xfId="0" applyNumberFormat="1" applyFont="1" applyBorder="1" applyAlignment="1">
      <alignment horizontal="right" vertical="center"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justify" vertical="center" wrapText="1"/>
    </xf>
    <xf numFmtId="0" fontId="11" fillId="0" borderId="2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 wrapText="1"/>
    </xf>
    <xf numFmtId="43" fontId="11" fillId="0" borderId="5" xfId="1" applyFont="1" applyBorder="1" applyAlignment="1">
      <alignment horizontal="right" vertical="center" wrapText="1"/>
    </xf>
    <xf numFmtId="43" fontId="12" fillId="0" borderId="5" xfId="1" applyFont="1" applyBorder="1" applyAlignment="1">
      <alignment horizontal="right" vertical="center" wrapText="1"/>
    </xf>
    <xf numFmtId="43" fontId="11" fillId="0" borderId="2" xfId="1" applyFont="1" applyBorder="1" applyAlignment="1">
      <alignment horizontal="right" vertical="center" wrapText="1"/>
    </xf>
    <xf numFmtId="43" fontId="12" fillId="0" borderId="2" xfId="1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 wrapText="1"/>
    </xf>
    <xf numFmtId="0" fontId="12" fillId="0" borderId="3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2" xfId="0" applyFont="1" applyBorder="1" applyAlignment="1">
      <alignment horizontal="justify" vertical="center" wrapText="1"/>
    </xf>
    <xf numFmtId="0" fontId="11" fillId="0" borderId="3" xfId="0" applyFont="1" applyBorder="1" applyAlignment="1">
      <alignment horizontal="justify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49</xdr:row>
      <xdr:rowOff>47625</xdr:rowOff>
    </xdr:from>
    <xdr:to>
      <xdr:col>15</xdr:col>
      <xdr:colOff>105994</xdr:colOff>
      <xdr:row>73</xdr:row>
      <xdr:rowOff>172105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8742C2-0D44-48E2-B446-F2A85849D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10353675"/>
          <a:ext cx="8735644" cy="4696480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276226</xdr:colOff>
      <xdr:row>45</xdr:row>
      <xdr:rowOff>0</xdr:rowOff>
    </xdr:from>
    <xdr:to>
      <xdr:col>25</xdr:col>
      <xdr:colOff>133350</xdr:colOff>
      <xdr:row>95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F13FB-3B4E-428F-84AC-1A231AF9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1" y="9144000"/>
          <a:ext cx="7972424" cy="9620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28575</xdr:rowOff>
    </xdr:from>
    <xdr:to>
      <xdr:col>25</xdr:col>
      <xdr:colOff>30762</xdr:colOff>
      <xdr:row>10</xdr:row>
      <xdr:rowOff>66840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D6F3C-9D3B-476D-9DD0-91E0ECD65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790575"/>
          <a:ext cx="15670812" cy="11812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28575</xdr:rowOff>
    </xdr:from>
    <xdr:to>
      <xdr:col>25</xdr:col>
      <xdr:colOff>268921</xdr:colOff>
      <xdr:row>17</xdr:row>
      <xdr:rowOff>104945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C77AF6-0722-4179-8963-50F92ECB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124075"/>
          <a:ext cx="15918496" cy="12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85725</xdr:rowOff>
    </xdr:from>
    <xdr:to>
      <xdr:col>25</xdr:col>
      <xdr:colOff>116502</xdr:colOff>
      <xdr:row>24</xdr:row>
      <xdr:rowOff>143016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695CEF-832E-47DA-A573-37363D00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05225"/>
          <a:ext cx="15775602" cy="1009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95250</xdr:rowOff>
    </xdr:from>
    <xdr:to>
      <xdr:col>23</xdr:col>
      <xdr:colOff>202068</xdr:colOff>
      <xdr:row>29</xdr:row>
      <xdr:rowOff>142988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A88182-CFFE-42AB-81C4-AF837E32C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857750"/>
          <a:ext cx="14641968" cy="8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57150</xdr:rowOff>
    </xdr:from>
    <xdr:to>
      <xdr:col>24</xdr:col>
      <xdr:colOff>421259</xdr:colOff>
      <xdr:row>39</xdr:row>
      <xdr:rowOff>95468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00F976-3373-44BD-A2DE-B5350053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962650"/>
          <a:ext cx="15470759" cy="15623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85725</xdr:rowOff>
    </xdr:from>
    <xdr:to>
      <xdr:col>25</xdr:col>
      <xdr:colOff>202239</xdr:colOff>
      <xdr:row>43</xdr:row>
      <xdr:rowOff>162015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1FA962-54C7-4BF9-9F74-52F9BF1C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705725"/>
          <a:ext cx="15861339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21</xdr:col>
      <xdr:colOff>354319</xdr:colOff>
      <xdr:row>51</xdr:row>
      <xdr:rowOff>9683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65DBF9-4F22-4498-9849-1F5FE0AC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591550"/>
          <a:ext cx="13575019" cy="1133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57150</xdr:rowOff>
    </xdr:from>
    <xdr:to>
      <xdr:col>25</xdr:col>
      <xdr:colOff>2186</xdr:colOff>
      <xdr:row>56</xdr:row>
      <xdr:rowOff>181099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8BA9D5F-6503-4442-8937-9B0BE2B8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153650"/>
          <a:ext cx="15661286" cy="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76200</xdr:rowOff>
    </xdr:from>
    <xdr:to>
      <xdr:col>24</xdr:col>
      <xdr:colOff>478417</xdr:colOff>
      <xdr:row>64</xdr:row>
      <xdr:rowOff>149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6649AD-E4E6-4377-B387-1CB0695B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315700"/>
          <a:ext cx="15527917" cy="1066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95250</xdr:rowOff>
    </xdr:from>
    <xdr:to>
      <xdr:col>24</xdr:col>
      <xdr:colOff>421259</xdr:colOff>
      <xdr:row>70</xdr:row>
      <xdr:rowOff>76330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898847-4746-4BC7-B2C1-253C8001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2668250"/>
          <a:ext cx="15470759" cy="933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171450</xdr:rowOff>
    </xdr:from>
    <xdr:to>
      <xdr:col>24</xdr:col>
      <xdr:colOff>554628</xdr:colOff>
      <xdr:row>78</xdr:row>
      <xdr:rowOff>19215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D041A35-7D63-4A5C-AAAF-D30042EFA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3887450"/>
          <a:ext cx="15604128" cy="118126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79</xdr:row>
      <xdr:rowOff>0</xdr:rowOff>
    </xdr:from>
    <xdr:to>
      <xdr:col>24</xdr:col>
      <xdr:colOff>373618</xdr:colOff>
      <xdr:row>84</xdr:row>
      <xdr:rowOff>66817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EFB18D-BB7C-4707-A7FC-2066AF34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" y="15240000"/>
          <a:ext cx="15356443" cy="1019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392206</xdr:colOff>
      <xdr:row>1</xdr:row>
      <xdr:rowOff>0</xdr:rowOff>
    </xdr:from>
    <xdr:to>
      <xdr:col>11</xdr:col>
      <xdr:colOff>89647</xdr:colOff>
      <xdr:row>51</xdr:row>
      <xdr:rowOff>68916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4F00A-A11A-4F9B-9B2D-0C7A3144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206" y="190500"/>
          <a:ext cx="6353735" cy="932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437029</xdr:colOff>
      <xdr:row>7</xdr:row>
      <xdr:rowOff>134471</xdr:rowOff>
    </xdr:from>
    <xdr:to>
      <xdr:col>21</xdr:col>
      <xdr:colOff>369794</xdr:colOff>
      <xdr:row>54</xdr:row>
      <xdr:rowOff>146237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7FA1E1-5BE5-4600-A1A1-244B9968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3323" y="1467971"/>
          <a:ext cx="5983942" cy="8696325"/>
        </a:xfrm>
        <a:prstGeom prst="rect">
          <a:avLst/>
        </a:prstGeom>
      </xdr:spPr>
    </xdr:pic>
    <xdr:clientData/>
  </xdr:twoCellAnchor>
  <xdr:twoCellAnchor editAs="oneCell">
    <xdr:from>
      <xdr:col>22</xdr:col>
      <xdr:colOff>78440</xdr:colOff>
      <xdr:row>6</xdr:row>
      <xdr:rowOff>134471</xdr:rowOff>
    </xdr:from>
    <xdr:to>
      <xdr:col>33</xdr:col>
      <xdr:colOff>482412</xdr:colOff>
      <xdr:row>56</xdr:row>
      <xdr:rowOff>146237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ACD2F6-E784-4ED3-B736-7408010C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91028" y="1277471"/>
          <a:ext cx="7553325" cy="9267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11</xdr:col>
      <xdr:colOff>291353</xdr:colOff>
      <xdr:row>105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E388FC0-BB19-4883-8EC9-703D2C32C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5118" y="11351559"/>
          <a:ext cx="6342529" cy="8524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336177</xdr:colOff>
      <xdr:row>58</xdr:row>
      <xdr:rowOff>168088</xdr:rowOff>
    </xdr:from>
    <xdr:to>
      <xdr:col>22</xdr:col>
      <xdr:colOff>100852</xdr:colOff>
      <xdr:row>102</xdr:row>
      <xdr:rowOff>139513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C7C9C1-2969-4D05-86C6-31EC3FC9B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92471" y="10948147"/>
          <a:ext cx="6420969" cy="8353425"/>
        </a:xfrm>
        <a:prstGeom prst="rect">
          <a:avLst/>
        </a:prstGeom>
      </xdr:spPr>
    </xdr:pic>
    <xdr:clientData/>
  </xdr:twoCellAnchor>
  <xdr:twoCellAnchor editAs="oneCell">
    <xdr:from>
      <xdr:col>22</xdr:col>
      <xdr:colOff>280147</xdr:colOff>
      <xdr:row>59</xdr:row>
      <xdr:rowOff>83175</xdr:rowOff>
    </xdr:from>
    <xdr:to>
      <xdr:col>32</xdr:col>
      <xdr:colOff>795617</xdr:colOff>
      <xdr:row>100</xdr:row>
      <xdr:rowOff>560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A102C1A-E556-4045-B480-EC5849B4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92735" y="11053734"/>
          <a:ext cx="6824382" cy="7727885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212913</xdr:colOff>
      <xdr:row>108</xdr:row>
      <xdr:rowOff>112059</xdr:rowOff>
    </xdr:from>
    <xdr:to>
      <xdr:col>10</xdr:col>
      <xdr:colOff>425825</xdr:colOff>
      <xdr:row>150</xdr:row>
      <xdr:rowOff>125506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2682EA4-3B4C-4617-8986-141E2852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913" y="20417118"/>
          <a:ext cx="6264088" cy="9314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9"/>
  <sheetViews>
    <sheetView topLeftCell="E1" zoomScaleNormal="100" workbookViewId="0">
      <selection activeCell="I36" sqref="I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4.7109375" style="2" customWidth="1"/>
    <col min="7" max="7" width="9.85546875" customWidth="1"/>
    <col min="8" max="8" width="10.85546875" customWidth="1"/>
    <col min="9" max="9" width="25.5703125" customWidth="1"/>
    <col min="10" max="10" width="14.28515625" customWidth="1"/>
    <col min="11" max="13" width="9.140625" hidden="1" customWidth="1"/>
    <col min="14" max="14" width="8" customWidth="1"/>
    <col min="15" max="15" width="12.140625" customWidth="1"/>
    <col min="16" max="16" width="11.28515625" customWidth="1"/>
    <col min="17" max="17" width="10.7109375" customWidth="1"/>
    <col min="18" max="18" width="16" customWidth="1"/>
    <col min="19" max="19" width="6.28515625" customWidth="1"/>
    <col min="20" max="20" width="15.5703125" customWidth="1"/>
    <col min="21" max="21" width="11.7109375" hidden="1" customWidth="1"/>
    <col min="22" max="22" width="11.28515625" customWidth="1"/>
    <col min="25" max="25" width="12.140625" customWidth="1"/>
  </cols>
  <sheetData>
    <row r="1" spans="1:25" s="5" customFormat="1" ht="60" x14ac:dyDescent="0.25">
      <c r="A1" s="3" t="s">
        <v>0</v>
      </c>
      <c r="B1" s="4" t="s">
        <v>6</v>
      </c>
      <c r="C1" s="4" t="s">
        <v>9</v>
      </c>
      <c r="D1" s="4" t="s">
        <v>10</v>
      </c>
      <c r="E1" s="4" t="s">
        <v>1</v>
      </c>
      <c r="F1" s="4" t="s">
        <v>8</v>
      </c>
      <c r="G1" s="4" t="s">
        <v>11</v>
      </c>
      <c r="H1" s="4" t="s">
        <v>12</v>
      </c>
      <c r="I1" s="4" t="s">
        <v>2</v>
      </c>
      <c r="J1" s="4" t="s">
        <v>3</v>
      </c>
      <c r="N1" s="5" t="s">
        <v>7</v>
      </c>
      <c r="O1" s="5" t="s">
        <v>4</v>
      </c>
      <c r="P1" s="5" t="s">
        <v>5</v>
      </c>
      <c r="Q1" s="5" t="s">
        <v>6</v>
      </c>
      <c r="R1" s="6" t="s">
        <v>15</v>
      </c>
      <c r="S1" s="5" t="s">
        <v>3</v>
      </c>
      <c r="T1" s="6" t="s">
        <v>13</v>
      </c>
      <c r="U1" s="5" t="s">
        <v>14</v>
      </c>
      <c r="W1" s="5" t="s">
        <v>19</v>
      </c>
      <c r="X1" s="5" t="s">
        <v>16</v>
      </c>
      <c r="Y1" s="5" t="s">
        <v>37</v>
      </c>
    </row>
    <row r="2" spans="1:25" s="11" customFormat="1" x14ac:dyDescent="0.25">
      <c r="A2" s="7">
        <f t="shared" ref="A2:A21" si="0">N2</f>
        <v>0</v>
      </c>
      <c r="B2" s="8">
        <f t="shared" ref="B2:B21" si="1">Q2</f>
        <v>850</v>
      </c>
      <c r="C2" s="8">
        <f>B2*1.2</f>
        <v>1020</v>
      </c>
      <c r="D2" s="8">
        <f t="shared" ref="D2:D19" si="2">C2*1.2</f>
        <v>1224</v>
      </c>
      <c r="E2" s="9">
        <f t="shared" ref="E2:E19" si="3">R2</f>
        <v>11920900</v>
      </c>
      <c r="F2" s="8">
        <f t="shared" ref="F2" si="4">ROUND((E2/B2),0)</f>
        <v>14025</v>
      </c>
      <c r="G2" s="8">
        <f t="shared" ref="G2" si="5">ROUND((E2/C2),0)</f>
        <v>11687</v>
      </c>
      <c r="H2" s="8">
        <f t="shared" ref="H2" si="6">ROUND((E2/D2),0)</f>
        <v>9739</v>
      </c>
      <c r="I2" s="7" t="e">
        <f>#REF!</f>
        <v>#REF!</v>
      </c>
      <c r="J2" s="8" t="str">
        <f t="shared" ref="J2:J22" si="7">S2</f>
        <v>B</v>
      </c>
      <c r="O2" s="11">
        <v>0</v>
      </c>
      <c r="P2" s="11">
        <v>1020</v>
      </c>
      <c r="Q2" s="11">
        <f t="shared" ref="Q2:Q22" si="8">P2/1.2</f>
        <v>850</v>
      </c>
      <c r="R2" s="13">
        <v>11920900</v>
      </c>
      <c r="S2" s="19" t="s">
        <v>22</v>
      </c>
      <c r="T2" s="15">
        <v>12971000</v>
      </c>
      <c r="V2" s="11" t="s">
        <v>21</v>
      </c>
      <c r="X2" s="19">
        <f t="shared" ref="X2:X22" si="9">ROUND(R2/P2,0)</f>
        <v>11687</v>
      </c>
      <c r="Y2" s="20">
        <f t="shared" ref="Y2:Y22" si="10">ROUND(T2/P2,0)</f>
        <v>12717</v>
      </c>
    </row>
    <row r="3" spans="1:25" s="11" customFormat="1" x14ac:dyDescent="0.25">
      <c r="A3" s="7">
        <f t="shared" si="0"/>
        <v>0</v>
      </c>
      <c r="B3" s="8">
        <f t="shared" si="1"/>
        <v>2508.9090000000001</v>
      </c>
      <c r="C3" s="8">
        <f t="shared" ref="C3:C21" si="11">B3*1.2</f>
        <v>3010.6907999999999</v>
      </c>
      <c r="D3" s="8">
        <f t="shared" si="2"/>
        <v>3612.8289599999998</v>
      </c>
      <c r="E3" s="9">
        <f t="shared" si="3"/>
        <v>49000000</v>
      </c>
      <c r="F3" s="8">
        <f t="shared" ref="F3:F19" si="12">ROUND((E3/B3),0)</f>
        <v>19530</v>
      </c>
      <c r="G3" s="8">
        <f t="shared" ref="G3:G19" si="13">ROUND((E3/C3),0)</f>
        <v>16275</v>
      </c>
      <c r="H3" s="8">
        <f t="shared" ref="H3:H19" si="14">ROUND((E3/D3),0)</f>
        <v>13563</v>
      </c>
      <c r="I3" s="8" t="e">
        <f>#REF!</f>
        <v>#REF!</v>
      </c>
      <c r="J3" s="8">
        <f t="shared" si="7"/>
        <v>4</v>
      </c>
      <c r="O3" s="11">
        <v>0</v>
      </c>
      <c r="P3" s="11">
        <f>279.7*10.764</f>
        <v>3010.6907999999999</v>
      </c>
      <c r="Q3" s="11">
        <f t="shared" si="8"/>
        <v>2508.9090000000001</v>
      </c>
      <c r="R3" s="13">
        <v>49000000</v>
      </c>
      <c r="S3" s="11">
        <v>4</v>
      </c>
      <c r="T3" s="15">
        <v>49926450</v>
      </c>
      <c r="V3" s="11" t="s">
        <v>23</v>
      </c>
      <c r="X3" s="11">
        <f t="shared" si="9"/>
        <v>16275</v>
      </c>
      <c r="Y3" s="12">
        <f t="shared" si="10"/>
        <v>16583</v>
      </c>
    </row>
    <row r="4" spans="1:25" s="11" customFormat="1" x14ac:dyDescent="0.25">
      <c r="A4" s="7">
        <f t="shared" si="0"/>
        <v>0</v>
      </c>
      <c r="B4" s="8">
        <f t="shared" si="1"/>
        <v>882.28920000000005</v>
      </c>
      <c r="C4" s="8">
        <f t="shared" si="11"/>
        <v>1058.74704</v>
      </c>
      <c r="D4" s="8">
        <f t="shared" si="2"/>
        <v>1270.4964479999999</v>
      </c>
      <c r="E4" s="9">
        <f t="shared" si="3"/>
        <v>10323775</v>
      </c>
      <c r="F4" s="8">
        <f t="shared" si="12"/>
        <v>11701</v>
      </c>
      <c r="G4" s="8">
        <f t="shared" si="13"/>
        <v>9751</v>
      </c>
      <c r="H4" s="8">
        <f t="shared" si="14"/>
        <v>8126</v>
      </c>
      <c r="I4" s="8" t="e">
        <f>#REF!</f>
        <v>#REF!</v>
      </c>
      <c r="J4" s="8" t="str">
        <f t="shared" si="7"/>
        <v>B</v>
      </c>
      <c r="O4" s="11">
        <v>0</v>
      </c>
      <c r="P4" s="11">
        <f>98.36*10.764</f>
        <v>1058.74704</v>
      </c>
      <c r="Q4" s="11">
        <f t="shared" si="8"/>
        <v>882.28920000000005</v>
      </c>
      <c r="R4" s="13">
        <v>10323775</v>
      </c>
      <c r="S4" s="19" t="s">
        <v>22</v>
      </c>
      <c r="T4" s="15">
        <v>13794500</v>
      </c>
      <c r="V4" s="11" t="s">
        <v>24</v>
      </c>
      <c r="X4" s="19">
        <f t="shared" si="9"/>
        <v>9751</v>
      </c>
      <c r="Y4" s="20">
        <f t="shared" si="10"/>
        <v>13029</v>
      </c>
    </row>
    <row r="5" spans="1:25" s="11" customFormat="1" x14ac:dyDescent="0.25">
      <c r="A5" s="7">
        <f t="shared" ref="A5:A11" si="15">N5</f>
        <v>0</v>
      </c>
      <c r="B5" s="8">
        <f t="shared" ref="B5:B11" si="16">Q5</f>
        <v>14597.419199999998</v>
      </c>
      <c r="C5" s="8">
        <f t="shared" ref="C5:C11" si="17">B5*1.2</f>
        <v>17516.903039999997</v>
      </c>
      <c r="D5" s="8">
        <f t="shared" ref="D5:D11" si="18">C5*1.2</f>
        <v>21020.283647999997</v>
      </c>
      <c r="E5" s="9">
        <f t="shared" ref="E5:E11" si="19">R5</f>
        <v>226100000</v>
      </c>
      <c r="F5" s="8">
        <f t="shared" ref="F5:F11" si="20">ROUND((E5/B5),0)</f>
        <v>15489</v>
      </c>
      <c r="G5" s="8">
        <f t="shared" ref="G5:G11" si="21">ROUND((E5/C5),0)</f>
        <v>12908</v>
      </c>
      <c r="H5" s="8">
        <f t="shared" ref="H5:H11" si="22">ROUND((E5/D5),0)</f>
        <v>10756</v>
      </c>
      <c r="I5" s="8" t="e">
        <f>#REF!</f>
        <v>#REF!</v>
      </c>
      <c r="J5" s="8">
        <f t="shared" si="7"/>
        <v>3</v>
      </c>
      <c r="O5" s="11">
        <v>0</v>
      </c>
      <c r="P5" s="11">
        <f>1627.36*10.764</f>
        <v>17516.903039999997</v>
      </c>
      <c r="Q5" s="11">
        <f t="shared" si="8"/>
        <v>14597.419199999998</v>
      </c>
      <c r="R5" s="13">
        <v>226100000</v>
      </c>
      <c r="S5" s="11">
        <v>3</v>
      </c>
      <c r="T5" s="15">
        <v>226005593</v>
      </c>
      <c r="V5" s="11" t="s">
        <v>25</v>
      </c>
      <c r="X5" s="11">
        <f t="shared" si="9"/>
        <v>12908</v>
      </c>
      <c r="Y5" s="12">
        <f t="shared" si="10"/>
        <v>12902</v>
      </c>
    </row>
    <row r="6" spans="1:25" s="11" customFormat="1" x14ac:dyDescent="0.25">
      <c r="A6" s="7">
        <f t="shared" si="15"/>
        <v>0</v>
      </c>
      <c r="B6" s="8">
        <f t="shared" si="16"/>
        <v>11288.333333333334</v>
      </c>
      <c r="C6" s="8">
        <f t="shared" si="17"/>
        <v>13546</v>
      </c>
      <c r="D6" s="8">
        <f t="shared" si="18"/>
        <v>16255.199999999999</v>
      </c>
      <c r="E6" s="9">
        <f t="shared" si="19"/>
        <v>231100000</v>
      </c>
      <c r="F6" s="8">
        <f t="shared" si="20"/>
        <v>20472</v>
      </c>
      <c r="G6" s="8">
        <f t="shared" si="21"/>
        <v>17060</v>
      </c>
      <c r="H6" s="8">
        <f t="shared" si="22"/>
        <v>14217</v>
      </c>
      <c r="I6" s="8" t="e">
        <f>#REF!</f>
        <v>#REF!</v>
      </c>
      <c r="J6" s="8">
        <f t="shared" si="7"/>
        <v>1</v>
      </c>
      <c r="O6" s="11">
        <v>0</v>
      </c>
      <c r="P6" s="11">
        <v>13546</v>
      </c>
      <c r="Q6" s="11">
        <f t="shared" si="8"/>
        <v>11288.333333333334</v>
      </c>
      <c r="R6" s="13">
        <v>231100000</v>
      </c>
      <c r="S6" s="11">
        <v>1</v>
      </c>
      <c r="T6" s="15">
        <v>231052500</v>
      </c>
      <c r="V6" s="11" t="s">
        <v>26</v>
      </c>
      <c r="X6" s="11">
        <f t="shared" si="9"/>
        <v>17060</v>
      </c>
      <c r="Y6" s="12">
        <f t="shared" si="10"/>
        <v>17057</v>
      </c>
    </row>
    <row r="7" spans="1:25" s="11" customFormat="1" hidden="1" x14ac:dyDescent="0.25">
      <c r="A7" s="7">
        <f t="shared" si="15"/>
        <v>0</v>
      </c>
      <c r="B7" s="8">
        <f t="shared" si="16"/>
        <v>0</v>
      </c>
      <c r="C7" s="8">
        <f t="shared" si="17"/>
        <v>0</v>
      </c>
      <c r="D7" s="8">
        <f t="shared" si="18"/>
        <v>0</v>
      </c>
      <c r="E7" s="9">
        <f t="shared" si="19"/>
        <v>0</v>
      </c>
      <c r="F7" s="8" t="e">
        <f t="shared" si="20"/>
        <v>#DIV/0!</v>
      </c>
      <c r="G7" s="8" t="e">
        <f t="shared" si="21"/>
        <v>#DIV/0!</v>
      </c>
      <c r="H7" s="8" t="e">
        <f t="shared" si="22"/>
        <v>#DIV/0!</v>
      </c>
      <c r="I7" s="8" t="e">
        <f>#REF!</f>
        <v>#REF!</v>
      </c>
      <c r="J7" s="8">
        <f t="shared" si="7"/>
        <v>0</v>
      </c>
      <c r="O7" s="11">
        <v>0</v>
      </c>
      <c r="P7" s="11">
        <f t="shared" ref="P7:P22" si="23">O7/1.2</f>
        <v>0</v>
      </c>
      <c r="Q7" s="11">
        <f t="shared" si="8"/>
        <v>0</v>
      </c>
      <c r="R7" s="13">
        <v>0</v>
      </c>
      <c r="T7" s="15"/>
      <c r="X7" s="11" t="e">
        <f t="shared" si="9"/>
        <v>#DIV/0!</v>
      </c>
      <c r="Y7" s="12" t="e">
        <f t="shared" si="10"/>
        <v>#DIV/0!</v>
      </c>
    </row>
    <row r="8" spans="1:25" s="11" customFormat="1" hidden="1" x14ac:dyDescent="0.25">
      <c r="A8" s="7">
        <f t="shared" si="15"/>
        <v>0</v>
      </c>
      <c r="B8" s="8">
        <f t="shared" si="16"/>
        <v>0</v>
      </c>
      <c r="C8" s="8">
        <f t="shared" si="17"/>
        <v>0</v>
      </c>
      <c r="D8" s="8">
        <f t="shared" si="18"/>
        <v>0</v>
      </c>
      <c r="E8" s="9">
        <f t="shared" si="19"/>
        <v>0</v>
      </c>
      <c r="F8" s="8" t="e">
        <f t="shared" si="20"/>
        <v>#DIV/0!</v>
      </c>
      <c r="G8" s="8" t="e">
        <f t="shared" si="21"/>
        <v>#DIV/0!</v>
      </c>
      <c r="H8" s="8" t="e">
        <f t="shared" si="22"/>
        <v>#DIV/0!</v>
      </c>
      <c r="I8" s="8" t="e">
        <f>#REF!</f>
        <v>#REF!</v>
      </c>
      <c r="J8" s="8">
        <f t="shared" si="7"/>
        <v>0</v>
      </c>
      <c r="O8" s="11">
        <v>0</v>
      </c>
      <c r="P8" s="11">
        <f t="shared" si="23"/>
        <v>0</v>
      </c>
      <c r="Q8" s="11">
        <f t="shared" si="8"/>
        <v>0</v>
      </c>
      <c r="R8" s="13">
        <v>0</v>
      </c>
      <c r="T8" s="15"/>
      <c r="X8" s="11" t="e">
        <f t="shared" si="9"/>
        <v>#DIV/0!</v>
      </c>
      <c r="Y8" s="12" t="e">
        <f t="shared" si="10"/>
        <v>#DIV/0!</v>
      </c>
    </row>
    <row r="9" spans="1:25" s="11" customFormat="1" hidden="1" x14ac:dyDescent="0.25">
      <c r="A9" s="7">
        <f t="shared" si="15"/>
        <v>0</v>
      </c>
      <c r="B9" s="8">
        <f t="shared" si="16"/>
        <v>0</v>
      </c>
      <c r="C9" s="8">
        <f t="shared" si="17"/>
        <v>0</v>
      </c>
      <c r="D9" s="8">
        <f t="shared" si="18"/>
        <v>0</v>
      </c>
      <c r="E9" s="9">
        <f t="shared" si="19"/>
        <v>0</v>
      </c>
      <c r="F9" s="8" t="e">
        <f t="shared" si="20"/>
        <v>#DIV/0!</v>
      </c>
      <c r="G9" s="8" t="e">
        <f t="shared" si="21"/>
        <v>#DIV/0!</v>
      </c>
      <c r="H9" s="8" t="e">
        <f t="shared" si="22"/>
        <v>#DIV/0!</v>
      </c>
      <c r="I9" s="8" t="e">
        <f>#REF!</f>
        <v>#REF!</v>
      </c>
      <c r="J9" s="8">
        <f t="shared" si="7"/>
        <v>0</v>
      </c>
      <c r="O9" s="11">
        <v>0</v>
      </c>
      <c r="P9" s="11">
        <f t="shared" si="23"/>
        <v>0</v>
      </c>
      <c r="Q9" s="11">
        <f t="shared" si="8"/>
        <v>0</v>
      </c>
      <c r="R9" s="13">
        <v>0</v>
      </c>
      <c r="T9" s="15"/>
      <c r="X9" s="11" t="e">
        <f t="shared" si="9"/>
        <v>#DIV/0!</v>
      </c>
      <c r="Y9" s="12" t="e">
        <f t="shared" si="10"/>
        <v>#DIV/0!</v>
      </c>
    </row>
    <row r="10" spans="1:25" s="11" customFormat="1" hidden="1" x14ac:dyDescent="0.25">
      <c r="A10" s="7">
        <f t="shared" si="15"/>
        <v>0</v>
      </c>
      <c r="B10" s="8">
        <f t="shared" si="16"/>
        <v>0</v>
      </c>
      <c r="C10" s="8">
        <f t="shared" si="17"/>
        <v>0</v>
      </c>
      <c r="D10" s="8">
        <f t="shared" si="18"/>
        <v>0</v>
      </c>
      <c r="E10" s="9">
        <f t="shared" si="19"/>
        <v>0</v>
      </c>
      <c r="F10" s="8" t="e">
        <f t="shared" si="20"/>
        <v>#DIV/0!</v>
      </c>
      <c r="G10" s="8" t="e">
        <f t="shared" si="21"/>
        <v>#DIV/0!</v>
      </c>
      <c r="H10" s="8" t="e">
        <f t="shared" si="22"/>
        <v>#DIV/0!</v>
      </c>
      <c r="I10" s="8" t="e">
        <f>#REF!</f>
        <v>#REF!</v>
      </c>
      <c r="J10" s="8">
        <f t="shared" si="7"/>
        <v>0</v>
      </c>
      <c r="O10" s="11">
        <v>0</v>
      </c>
      <c r="P10" s="11">
        <f t="shared" si="23"/>
        <v>0</v>
      </c>
      <c r="Q10" s="11">
        <f t="shared" si="8"/>
        <v>0</v>
      </c>
      <c r="R10" s="13">
        <v>0</v>
      </c>
      <c r="T10" s="15"/>
      <c r="X10" s="11" t="e">
        <f t="shared" si="9"/>
        <v>#DIV/0!</v>
      </c>
      <c r="Y10" s="12" t="e">
        <f t="shared" si="10"/>
        <v>#DIV/0!</v>
      </c>
    </row>
    <row r="11" spans="1:25" s="11" customFormat="1" hidden="1" x14ac:dyDescent="0.25">
      <c r="A11" s="7">
        <f t="shared" si="15"/>
        <v>0</v>
      </c>
      <c r="B11" s="8">
        <f t="shared" si="16"/>
        <v>0</v>
      </c>
      <c r="C11" s="8">
        <f t="shared" si="17"/>
        <v>0</v>
      </c>
      <c r="D11" s="8">
        <f t="shared" si="18"/>
        <v>0</v>
      </c>
      <c r="E11" s="9">
        <f t="shared" si="19"/>
        <v>0</v>
      </c>
      <c r="F11" s="8" t="e">
        <f t="shared" si="20"/>
        <v>#DIV/0!</v>
      </c>
      <c r="G11" s="8" t="e">
        <f t="shared" si="21"/>
        <v>#DIV/0!</v>
      </c>
      <c r="H11" s="8" t="e">
        <f t="shared" si="22"/>
        <v>#DIV/0!</v>
      </c>
      <c r="I11" s="8" t="e">
        <f>#REF!</f>
        <v>#REF!</v>
      </c>
      <c r="J11" s="8">
        <f t="shared" si="7"/>
        <v>0</v>
      </c>
      <c r="O11" s="11">
        <v>0</v>
      </c>
      <c r="P11" s="11">
        <f t="shared" si="23"/>
        <v>0</v>
      </c>
      <c r="Q11" s="11">
        <f t="shared" si="8"/>
        <v>0</v>
      </c>
      <c r="R11" s="13">
        <v>0</v>
      </c>
      <c r="T11" s="15"/>
      <c r="X11" s="11" t="e">
        <f t="shared" si="9"/>
        <v>#DIV/0!</v>
      </c>
      <c r="Y11" s="12" t="e">
        <f t="shared" si="10"/>
        <v>#DIV/0!</v>
      </c>
    </row>
    <row r="12" spans="1:25" s="11" customFormat="1" hidden="1" x14ac:dyDescent="0.25">
      <c r="A12" s="7">
        <f t="shared" si="0"/>
        <v>0</v>
      </c>
      <c r="B12" s="8">
        <f t="shared" si="1"/>
        <v>0</v>
      </c>
      <c r="C12" s="8">
        <f t="shared" si="11"/>
        <v>0</v>
      </c>
      <c r="D12" s="8">
        <f t="shared" si="2"/>
        <v>0</v>
      </c>
      <c r="E12" s="9">
        <f t="shared" si="3"/>
        <v>0</v>
      </c>
      <c r="F12" s="8" t="e">
        <f t="shared" si="12"/>
        <v>#DIV/0!</v>
      </c>
      <c r="G12" s="8" t="e">
        <f t="shared" si="13"/>
        <v>#DIV/0!</v>
      </c>
      <c r="H12" s="8" t="e">
        <f t="shared" si="14"/>
        <v>#DIV/0!</v>
      </c>
      <c r="I12" s="8" t="e">
        <f>#REF!</f>
        <v>#REF!</v>
      </c>
      <c r="J12" s="8">
        <f t="shared" si="7"/>
        <v>0</v>
      </c>
      <c r="O12" s="11">
        <v>0</v>
      </c>
      <c r="P12" s="11">
        <f t="shared" si="23"/>
        <v>0</v>
      </c>
      <c r="Q12" s="11">
        <f t="shared" si="8"/>
        <v>0</v>
      </c>
      <c r="R12" s="13">
        <v>0</v>
      </c>
      <c r="T12" s="15"/>
      <c r="X12" s="11" t="e">
        <f t="shared" si="9"/>
        <v>#DIV/0!</v>
      </c>
      <c r="Y12" s="12" t="e">
        <f t="shared" si="10"/>
        <v>#DIV/0!</v>
      </c>
    </row>
    <row r="13" spans="1:25" s="11" customFormat="1" x14ac:dyDescent="0.25">
      <c r="A13" s="7">
        <f t="shared" ref="A13" si="24">N13</f>
        <v>0</v>
      </c>
      <c r="B13" s="8">
        <f t="shared" ref="B13" si="25">Q13</f>
        <v>0</v>
      </c>
      <c r="C13" s="8">
        <f>B13*1.2</f>
        <v>0</v>
      </c>
      <c r="D13" s="8">
        <f t="shared" ref="D13" si="26">C13*1.2</f>
        <v>0</v>
      </c>
      <c r="E13" s="9">
        <f t="shared" ref="E13" si="27">R13</f>
        <v>0</v>
      </c>
      <c r="F13" s="8" t="e">
        <f t="shared" ref="F13" si="28">ROUND((E13/B13),0)</f>
        <v>#DIV/0!</v>
      </c>
      <c r="G13" s="8" t="e">
        <f t="shared" ref="G13" si="29">ROUND((E13/C13),0)</f>
        <v>#DIV/0!</v>
      </c>
      <c r="H13" s="8" t="e">
        <f t="shared" ref="H13" si="30">ROUND((E13/D13),0)</f>
        <v>#DIV/0!</v>
      </c>
      <c r="I13" s="8" t="e">
        <f>#REF!</f>
        <v>#REF!</v>
      </c>
      <c r="J13" s="8">
        <f t="shared" si="7"/>
        <v>0</v>
      </c>
      <c r="O13" s="11">
        <v>0</v>
      </c>
      <c r="P13" s="11">
        <f t="shared" si="23"/>
        <v>0</v>
      </c>
      <c r="Q13" s="11">
        <f t="shared" si="8"/>
        <v>0</v>
      </c>
      <c r="R13" s="13">
        <v>0</v>
      </c>
      <c r="T13" s="15"/>
      <c r="X13" s="11" t="e">
        <f t="shared" si="9"/>
        <v>#DIV/0!</v>
      </c>
      <c r="Y13" s="12" t="e">
        <f t="shared" si="10"/>
        <v>#DIV/0!</v>
      </c>
    </row>
    <row r="14" spans="1:25" s="11" customFormat="1" hidden="1" x14ac:dyDescent="0.25">
      <c r="A14" s="7">
        <f t="shared" si="0"/>
        <v>0</v>
      </c>
      <c r="B14" s="8">
        <f t="shared" si="1"/>
        <v>0</v>
      </c>
      <c r="C14" s="8">
        <f t="shared" si="11"/>
        <v>0</v>
      </c>
      <c r="D14" s="8">
        <f t="shared" si="2"/>
        <v>0</v>
      </c>
      <c r="E14" s="9">
        <f t="shared" si="3"/>
        <v>0</v>
      </c>
      <c r="F14" s="8" t="e">
        <f t="shared" si="12"/>
        <v>#DIV/0!</v>
      </c>
      <c r="G14" s="8" t="e">
        <f t="shared" si="13"/>
        <v>#DIV/0!</v>
      </c>
      <c r="H14" s="8" t="e">
        <f t="shared" si="14"/>
        <v>#DIV/0!</v>
      </c>
      <c r="I14" s="8" t="e">
        <f>#REF!</f>
        <v>#REF!</v>
      </c>
      <c r="J14" s="8">
        <f t="shared" si="7"/>
        <v>0</v>
      </c>
      <c r="O14" s="11">
        <v>0</v>
      </c>
      <c r="P14" s="11">
        <f t="shared" si="23"/>
        <v>0</v>
      </c>
      <c r="Q14" s="11">
        <f t="shared" si="8"/>
        <v>0</v>
      </c>
      <c r="R14" s="13">
        <v>0</v>
      </c>
      <c r="T14" s="15"/>
      <c r="X14" s="11" t="e">
        <f t="shared" si="9"/>
        <v>#DIV/0!</v>
      </c>
      <c r="Y14" s="12" t="e">
        <f t="shared" si="10"/>
        <v>#DIV/0!</v>
      </c>
    </row>
    <row r="15" spans="1:25" s="11" customFormat="1" hidden="1" x14ac:dyDescent="0.25">
      <c r="A15" s="7">
        <f t="shared" si="0"/>
        <v>0</v>
      </c>
      <c r="B15" s="8">
        <f t="shared" si="1"/>
        <v>0</v>
      </c>
      <c r="C15" s="8">
        <f t="shared" si="11"/>
        <v>0</v>
      </c>
      <c r="D15" s="8">
        <f t="shared" si="2"/>
        <v>0</v>
      </c>
      <c r="E15" s="9">
        <f t="shared" si="3"/>
        <v>0</v>
      </c>
      <c r="F15" s="8" t="e">
        <f t="shared" si="12"/>
        <v>#DIV/0!</v>
      </c>
      <c r="G15" s="8" t="e">
        <f t="shared" si="13"/>
        <v>#DIV/0!</v>
      </c>
      <c r="H15" s="8" t="e">
        <f t="shared" si="14"/>
        <v>#DIV/0!</v>
      </c>
      <c r="I15" s="8" t="e">
        <f>#REF!</f>
        <v>#REF!</v>
      </c>
      <c r="J15" s="8">
        <f t="shared" si="7"/>
        <v>0</v>
      </c>
      <c r="O15" s="11">
        <v>0</v>
      </c>
      <c r="P15" s="11">
        <f t="shared" si="23"/>
        <v>0</v>
      </c>
      <c r="Q15" s="11">
        <f t="shared" si="8"/>
        <v>0</v>
      </c>
      <c r="R15" s="13">
        <v>0</v>
      </c>
      <c r="T15" s="15"/>
      <c r="X15" s="11" t="e">
        <f t="shared" si="9"/>
        <v>#DIV/0!</v>
      </c>
      <c r="Y15" s="12" t="e">
        <f t="shared" si="10"/>
        <v>#DIV/0!</v>
      </c>
    </row>
    <row r="16" spans="1:25" s="11" customFormat="1" hidden="1" x14ac:dyDescent="0.25">
      <c r="A16" s="7">
        <f t="shared" si="0"/>
        <v>0</v>
      </c>
      <c r="B16" s="8">
        <f t="shared" si="1"/>
        <v>0</v>
      </c>
      <c r="C16" s="8">
        <f t="shared" si="11"/>
        <v>0</v>
      </c>
      <c r="D16" s="8">
        <f t="shared" si="2"/>
        <v>0</v>
      </c>
      <c r="E16" s="9">
        <f t="shared" si="3"/>
        <v>0</v>
      </c>
      <c r="F16" s="8" t="e">
        <f t="shared" si="12"/>
        <v>#DIV/0!</v>
      </c>
      <c r="G16" s="8" t="e">
        <f t="shared" si="13"/>
        <v>#DIV/0!</v>
      </c>
      <c r="H16" s="8" t="e">
        <f t="shared" si="14"/>
        <v>#DIV/0!</v>
      </c>
      <c r="I16" s="8" t="e">
        <f>#REF!</f>
        <v>#REF!</v>
      </c>
      <c r="J16" s="8">
        <f t="shared" si="7"/>
        <v>0</v>
      </c>
      <c r="O16" s="11">
        <v>0</v>
      </c>
      <c r="P16" s="11">
        <f t="shared" si="23"/>
        <v>0</v>
      </c>
      <c r="Q16" s="11">
        <f t="shared" si="8"/>
        <v>0</v>
      </c>
      <c r="R16" s="13">
        <v>0</v>
      </c>
      <c r="T16" s="15"/>
      <c r="X16" s="11" t="e">
        <f t="shared" si="9"/>
        <v>#DIV/0!</v>
      </c>
      <c r="Y16" s="12" t="e">
        <f t="shared" si="10"/>
        <v>#DIV/0!</v>
      </c>
    </row>
    <row r="17" spans="1:25" s="11" customFormat="1" hidden="1" x14ac:dyDescent="0.25">
      <c r="A17" s="7">
        <f t="shared" si="0"/>
        <v>0</v>
      </c>
      <c r="B17" s="8">
        <f t="shared" si="1"/>
        <v>0</v>
      </c>
      <c r="C17" s="8">
        <f t="shared" si="11"/>
        <v>0</v>
      </c>
      <c r="D17" s="8">
        <f t="shared" si="2"/>
        <v>0</v>
      </c>
      <c r="E17" s="9">
        <f t="shared" si="3"/>
        <v>0</v>
      </c>
      <c r="F17" s="8" t="e">
        <f t="shared" si="12"/>
        <v>#DIV/0!</v>
      </c>
      <c r="G17" s="8" t="e">
        <f t="shared" si="13"/>
        <v>#DIV/0!</v>
      </c>
      <c r="H17" s="8" t="e">
        <f t="shared" si="14"/>
        <v>#DIV/0!</v>
      </c>
      <c r="I17" s="8" t="e">
        <f>#REF!</f>
        <v>#REF!</v>
      </c>
      <c r="J17" s="8">
        <f t="shared" si="7"/>
        <v>0</v>
      </c>
      <c r="O17" s="11">
        <v>0</v>
      </c>
      <c r="P17" s="11">
        <f t="shared" si="23"/>
        <v>0</v>
      </c>
      <c r="Q17" s="11">
        <f t="shared" si="8"/>
        <v>0</v>
      </c>
      <c r="R17" s="13">
        <v>0</v>
      </c>
      <c r="T17" s="15"/>
      <c r="X17" s="11" t="e">
        <f t="shared" si="9"/>
        <v>#DIV/0!</v>
      </c>
      <c r="Y17" s="12" t="e">
        <f t="shared" si="10"/>
        <v>#DIV/0!</v>
      </c>
    </row>
    <row r="18" spans="1:25" s="11" customFormat="1" x14ac:dyDescent="0.25">
      <c r="A18" s="7">
        <f t="shared" si="0"/>
        <v>0</v>
      </c>
      <c r="B18" s="8">
        <f t="shared" si="1"/>
        <v>0</v>
      </c>
      <c r="C18" s="8">
        <f t="shared" si="11"/>
        <v>0</v>
      </c>
      <c r="D18" s="8">
        <f t="shared" si="2"/>
        <v>0</v>
      </c>
      <c r="E18" s="9">
        <f t="shared" si="3"/>
        <v>0</v>
      </c>
      <c r="F18" s="8" t="e">
        <f t="shared" si="12"/>
        <v>#DIV/0!</v>
      </c>
      <c r="G18" s="8" t="e">
        <f t="shared" si="13"/>
        <v>#DIV/0!</v>
      </c>
      <c r="H18" s="8" t="e">
        <f t="shared" si="14"/>
        <v>#DIV/0!</v>
      </c>
      <c r="I18" s="8" t="e">
        <f>#REF!</f>
        <v>#REF!</v>
      </c>
      <c r="J18" s="8">
        <f t="shared" si="7"/>
        <v>0</v>
      </c>
      <c r="O18" s="11">
        <v>0</v>
      </c>
      <c r="P18" s="11">
        <f t="shared" si="23"/>
        <v>0</v>
      </c>
      <c r="Q18" s="11">
        <f t="shared" si="8"/>
        <v>0</v>
      </c>
      <c r="R18" s="13">
        <v>0</v>
      </c>
      <c r="T18" s="15"/>
      <c r="X18" s="11" t="e">
        <f t="shared" si="9"/>
        <v>#DIV/0!</v>
      </c>
      <c r="Y18" s="12" t="e">
        <f t="shared" si="10"/>
        <v>#DIV/0!</v>
      </c>
    </row>
    <row r="19" spans="1:25" s="11" customFormat="1" x14ac:dyDescent="0.25">
      <c r="A19" s="7">
        <f t="shared" si="0"/>
        <v>0</v>
      </c>
      <c r="B19" s="8">
        <f t="shared" si="1"/>
        <v>0</v>
      </c>
      <c r="C19" s="8">
        <f t="shared" si="11"/>
        <v>0</v>
      </c>
      <c r="D19" s="8">
        <f t="shared" si="2"/>
        <v>0</v>
      </c>
      <c r="E19" s="9">
        <f t="shared" si="3"/>
        <v>0</v>
      </c>
      <c r="F19" s="8" t="e">
        <f t="shared" si="12"/>
        <v>#DIV/0!</v>
      </c>
      <c r="G19" s="8" t="e">
        <f t="shared" si="13"/>
        <v>#DIV/0!</v>
      </c>
      <c r="H19" s="8" t="e">
        <f t="shared" si="14"/>
        <v>#DIV/0!</v>
      </c>
      <c r="I19" s="8" t="e">
        <f>#REF!</f>
        <v>#REF!</v>
      </c>
      <c r="J19" s="8">
        <f t="shared" si="7"/>
        <v>0</v>
      </c>
      <c r="O19" s="11">
        <v>0</v>
      </c>
      <c r="P19" s="11">
        <f t="shared" si="23"/>
        <v>0</v>
      </c>
      <c r="Q19" s="11">
        <f t="shared" si="8"/>
        <v>0</v>
      </c>
      <c r="R19" s="13">
        <v>0</v>
      </c>
      <c r="T19" s="15"/>
      <c r="X19" s="11" t="e">
        <f t="shared" si="9"/>
        <v>#DIV/0!</v>
      </c>
      <c r="Y19" s="12" t="e">
        <f t="shared" si="10"/>
        <v>#DIV/0!</v>
      </c>
    </row>
    <row r="20" spans="1:25" s="11" customFormat="1" x14ac:dyDescent="0.25">
      <c r="A20" s="7">
        <f t="shared" si="0"/>
        <v>0</v>
      </c>
      <c r="B20" s="8">
        <f t="shared" si="1"/>
        <v>0</v>
      </c>
      <c r="C20" s="8">
        <f t="shared" si="11"/>
        <v>0</v>
      </c>
      <c r="D20" s="8">
        <f t="shared" ref="D20:D22" si="31">C20*1.2</f>
        <v>0</v>
      </c>
      <c r="E20" s="9">
        <f t="shared" ref="E20:E22" si="32">R20</f>
        <v>0</v>
      </c>
      <c r="F20" s="8" t="e">
        <f t="shared" ref="F20:F22" si="33">ROUND((E20/B20),0)</f>
        <v>#DIV/0!</v>
      </c>
      <c r="G20" s="8" t="e">
        <f t="shared" ref="G20:G22" si="34">ROUND((E20/C20),0)</f>
        <v>#DIV/0!</v>
      </c>
      <c r="H20" s="8" t="e">
        <f t="shared" ref="H20:H22" si="35">ROUND((E20/D20),0)</f>
        <v>#DIV/0!</v>
      </c>
      <c r="I20" s="8" t="e">
        <f>#REF!</f>
        <v>#REF!</v>
      </c>
      <c r="J20" s="8">
        <f t="shared" si="7"/>
        <v>0</v>
      </c>
      <c r="O20" s="11">
        <v>0</v>
      </c>
      <c r="P20" s="11">
        <f t="shared" si="23"/>
        <v>0</v>
      </c>
      <c r="Q20" s="11">
        <f t="shared" si="8"/>
        <v>0</v>
      </c>
      <c r="R20" s="13">
        <v>0</v>
      </c>
      <c r="T20" s="15"/>
      <c r="X20" s="11" t="e">
        <f t="shared" si="9"/>
        <v>#DIV/0!</v>
      </c>
      <c r="Y20" s="12" t="e">
        <f t="shared" si="10"/>
        <v>#DIV/0!</v>
      </c>
    </row>
    <row r="21" spans="1:25" s="11" customFormat="1" x14ac:dyDescent="0.25">
      <c r="A21" s="7">
        <f t="shared" si="0"/>
        <v>0</v>
      </c>
      <c r="B21" s="8">
        <f t="shared" si="1"/>
        <v>0</v>
      </c>
      <c r="C21" s="8">
        <f t="shared" si="11"/>
        <v>0</v>
      </c>
      <c r="D21" s="8">
        <f t="shared" si="31"/>
        <v>0</v>
      </c>
      <c r="E21" s="9">
        <f t="shared" si="32"/>
        <v>0</v>
      </c>
      <c r="F21" s="8" t="e">
        <f t="shared" si="33"/>
        <v>#DIV/0!</v>
      </c>
      <c r="G21" s="8" t="e">
        <f t="shared" si="34"/>
        <v>#DIV/0!</v>
      </c>
      <c r="H21" s="8" t="e">
        <f t="shared" si="35"/>
        <v>#DIV/0!</v>
      </c>
      <c r="I21" s="8" t="e">
        <f>#REF!</f>
        <v>#REF!</v>
      </c>
      <c r="J21" s="8">
        <f t="shared" si="7"/>
        <v>0</v>
      </c>
      <c r="O21" s="11">
        <v>0</v>
      </c>
      <c r="P21" s="11">
        <f t="shared" si="23"/>
        <v>0</v>
      </c>
      <c r="Q21" s="11">
        <f t="shared" si="8"/>
        <v>0</v>
      </c>
      <c r="R21" s="13">
        <v>0</v>
      </c>
      <c r="T21" s="15"/>
      <c r="X21" s="11" t="e">
        <f t="shared" si="9"/>
        <v>#DIV/0!</v>
      </c>
      <c r="Y21" s="12" t="e">
        <f t="shared" si="10"/>
        <v>#DIV/0!</v>
      </c>
    </row>
    <row r="22" spans="1:25" s="11" customFormat="1" x14ac:dyDescent="0.25">
      <c r="A22" s="7">
        <f t="shared" ref="A22:A27" si="36">N22</f>
        <v>0</v>
      </c>
      <c r="B22" s="8">
        <f t="shared" ref="B22:B27" si="37">Q22</f>
        <v>0</v>
      </c>
      <c r="C22" s="8">
        <f t="shared" ref="C22:C27" si="38">B22*1.2</f>
        <v>0</v>
      </c>
      <c r="D22" s="8">
        <f t="shared" si="31"/>
        <v>0</v>
      </c>
      <c r="E22" s="9">
        <f t="shared" si="32"/>
        <v>0</v>
      </c>
      <c r="F22" s="8" t="e">
        <f t="shared" si="33"/>
        <v>#DIV/0!</v>
      </c>
      <c r="G22" s="8" t="e">
        <f t="shared" si="34"/>
        <v>#DIV/0!</v>
      </c>
      <c r="H22" s="8" t="e">
        <f t="shared" si="35"/>
        <v>#DIV/0!</v>
      </c>
      <c r="I22" s="8" t="e">
        <f>#REF!</f>
        <v>#REF!</v>
      </c>
      <c r="J22" s="8">
        <f t="shared" si="7"/>
        <v>0</v>
      </c>
      <c r="O22" s="11">
        <v>0</v>
      </c>
      <c r="P22" s="11">
        <f t="shared" si="23"/>
        <v>0</v>
      </c>
      <c r="Q22" s="11">
        <f t="shared" si="8"/>
        <v>0</v>
      </c>
      <c r="R22" s="13">
        <v>0</v>
      </c>
      <c r="T22" s="15"/>
      <c r="X22" s="11" t="e">
        <f t="shared" si="9"/>
        <v>#DIV/0!</v>
      </c>
      <c r="Y22" s="12" t="e">
        <f t="shared" si="10"/>
        <v>#DIV/0!</v>
      </c>
    </row>
    <row r="23" spans="1:25" s="11" customFormat="1" x14ac:dyDescent="0.25">
      <c r="A23" s="7">
        <f t="shared" si="36"/>
        <v>0</v>
      </c>
      <c r="B23" s="8">
        <f t="shared" si="37"/>
        <v>0</v>
      </c>
      <c r="C23" s="8">
        <f t="shared" si="38"/>
        <v>0</v>
      </c>
      <c r="D23" s="8">
        <f t="shared" ref="D23:D28" si="39">C23*1.2</f>
        <v>0</v>
      </c>
      <c r="E23" s="9">
        <f t="shared" ref="E23:E28" si="40">R23</f>
        <v>0</v>
      </c>
      <c r="F23" s="8" t="e">
        <f t="shared" ref="F23:F28" si="41">ROUND((E23/B23),0)</f>
        <v>#DIV/0!</v>
      </c>
      <c r="G23" s="8" t="e">
        <f t="shared" ref="G23:G28" si="42">ROUND((E23/C23),0)</f>
        <v>#DIV/0!</v>
      </c>
      <c r="H23" s="8" t="e">
        <f t="shared" ref="H23:H28" si="43">ROUND((E23/D23),0)</f>
        <v>#DIV/0!</v>
      </c>
      <c r="I23" s="8" t="e">
        <f>#REF!</f>
        <v>#REF!</v>
      </c>
      <c r="J23" s="8">
        <f t="shared" ref="J23:J28" si="44">S23</f>
        <v>0</v>
      </c>
      <c r="O23" s="11">
        <v>0</v>
      </c>
      <c r="P23" s="11">
        <f t="shared" ref="P23" si="45">O23/1.2</f>
        <v>0</v>
      </c>
      <c r="Q23" s="11">
        <f t="shared" ref="Q23" si="46">P23/1.2</f>
        <v>0</v>
      </c>
      <c r="R23" s="13">
        <v>0</v>
      </c>
      <c r="T23" s="15"/>
      <c r="X23" s="11" t="e">
        <f t="shared" ref="X23" si="47">ROUND(R23/P23,0)</f>
        <v>#DIV/0!</v>
      </c>
      <c r="Y23" s="12" t="e">
        <f t="shared" ref="Y23" si="48">ROUND(T23/P23,0)</f>
        <v>#DIV/0!</v>
      </c>
    </row>
    <row r="24" spans="1:25" s="11" customFormat="1" x14ac:dyDescent="0.25">
      <c r="A24" s="7">
        <f t="shared" si="36"/>
        <v>0</v>
      </c>
      <c r="B24" s="8">
        <f t="shared" si="37"/>
        <v>0</v>
      </c>
      <c r="C24" s="8">
        <f t="shared" si="38"/>
        <v>0</v>
      </c>
      <c r="D24" s="8">
        <f t="shared" si="39"/>
        <v>0</v>
      </c>
      <c r="E24" s="9">
        <f t="shared" si="40"/>
        <v>0</v>
      </c>
      <c r="F24" s="8" t="e">
        <f t="shared" si="41"/>
        <v>#DIV/0!</v>
      </c>
      <c r="G24" s="8" t="e">
        <f t="shared" si="42"/>
        <v>#DIV/0!</v>
      </c>
      <c r="H24" s="8" t="e">
        <f t="shared" si="43"/>
        <v>#DIV/0!</v>
      </c>
      <c r="I24" s="8" t="e">
        <f>#REF!</f>
        <v>#REF!</v>
      </c>
      <c r="J24" s="8">
        <f t="shared" si="44"/>
        <v>0</v>
      </c>
      <c r="O24" s="11">
        <v>0</v>
      </c>
      <c r="P24" s="11">
        <f t="shared" ref="P24:P28" si="49">O24/1.2</f>
        <v>0</v>
      </c>
      <c r="Q24" s="11">
        <f t="shared" ref="Q24:Q28" si="50">P24/1.2</f>
        <v>0</v>
      </c>
      <c r="R24" s="13">
        <v>0</v>
      </c>
      <c r="T24" s="15"/>
      <c r="X24" s="11" t="e">
        <f t="shared" ref="X24:X30" si="51">ROUND(R24/P24,0)</f>
        <v>#DIV/0!</v>
      </c>
      <c r="Y24" s="12" t="e">
        <f t="shared" ref="Y24:Y29" si="52">ROUND(T24/P24,0)</f>
        <v>#DIV/0!</v>
      </c>
    </row>
    <row r="25" spans="1:25" s="11" customFormat="1" x14ac:dyDescent="0.25">
      <c r="A25" s="7">
        <f t="shared" si="36"/>
        <v>0</v>
      </c>
      <c r="B25" s="8">
        <f t="shared" si="37"/>
        <v>0</v>
      </c>
      <c r="C25" s="8">
        <f t="shared" si="38"/>
        <v>0</v>
      </c>
      <c r="D25" s="8">
        <f t="shared" si="39"/>
        <v>0</v>
      </c>
      <c r="E25" s="9">
        <f t="shared" si="40"/>
        <v>0</v>
      </c>
      <c r="F25" s="8" t="e">
        <f t="shared" si="41"/>
        <v>#DIV/0!</v>
      </c>
      <c r="G25" s="8" t="e">
        <f t="shared" si="42"/>
        <v>#DIV/0!</v>
      </c>
      <c r="H25" s="8" t="e">
        <f t="shared" si="43"/>
        <v>#DIV/0!</v>
      </c>
      <c r="I25" s="8" t="e">
        <f>#REF!</f>
        <v>#REF!</v>
      </c>
      <c r="J25" s="8">
        <f t="shared" si="44"/>
        <v>0</v>
      </c>
      <c r="O25" s="11">
        <v>0</v>
      </c>
      <c r="P25" s="11">
        <f t="shared" si="49"/>
        <v>0</v>
      </c>
      <c r="Q25" s="11">
        <f t="shared" si="50"/>
        <v>0</v>
      </c>
      <c r="R25" s="10">
        <v>0</v>
      </c>
      <c r="T25" s="16"/>
      <c r="X25" s="11" t="e">
        <f t="shared" si="51"/>
        <v>#DIV/0!</v>
      </c>
      <c r="Y25" s="12" t="e">
        <f t="shared" si="52"/>
        <v>#DIV/0!</v>
      </c>
    </row>
    <row r="26" spans="1:25" s="11" customFormat="1" x14ac:dyDescent="0.25">
      <c r="A26" s="7">
        <f t="shared" si="36"/>
        <v>0</v>
      </c>
      <c r="B26" s="8">
        <f t="shared" si="37"/>
        <v>0</v>
      </c>
      <c r="C26" s="8">
        <f t="shared" si="38"/>
        <v>0</v>
      </c>
      <c r="D26" s="8">
        <f t="shared" si="39"/>
        <v>0</v>
      </c>
      <c r="E26" s="9">
        <f t="shared" si="40"/>
        <v>0</v>
      </c>
      <c r="F26" s="8" t="e">
        <f t="shared" si="41"/>
        <v>#DIV/0!</v>
      </c>
      <c r="G26" s="8" t="e">
        <f t="shared" si="42"/>
        <v>#DIV/0!</v>
      </c>
      <c r="H26" s="8" t="e">
        <f t="shared" si="43"/>
        <v>#DIV/0!</v>
      </c>
      <c r="I26" s="8" t="e">
        <f>#REF!</f>
        <v>#REF!</v>
      </c>
      <c r="J26" s="8">
        <f t="shared" si="44"/>
        <v>0</v>
      </c>
      <c r="O26" s="11">
        <v>0</v>
      </c>
      <c r="P26" s="11">
        <f t="shared" si="49"/>
        <v>0</v>
      </c>
      <c r="Q26" s="11">
        <f t="shared" si="50"/>
        <v>0</v>
      </c>
      <c r="R26" s="13">
        <v>0</v>
      </c>
      <c r="T26" s="15"/>
      <c r="X26" s="11" t="e">
        <f t="shared" si="51"/>
        <v>#DIV/0!</v>
      </c>
      <c r="Y26" s="12" t="e">
        <f t="shared" si="52"/>
        <v>#DIV/0!</v>
      </c>
    </row>
    <row r="27" spans="1:25" s="11" customFormat="1" x14ac:dyDescent="0.25">
      <c r="A27" s="7">
        <f t="shared" si="36"/>
        <v>0</v>
      </c>
      <c r="B27" s="8">
        <f t="shared" si="37"/>
        <v>0</v>
      </c>
      <c r="C27" s="8">
        <f t="shared" si="38"/>
        <v>0</v>
      </c>
      <c r="D27" s="8">
        <f t="shared" si="39"/>
        <v>0</v>
      </c>
      <c r="E27" s="9">
        <f t="shared" si="40"/>
        <v>0</v>
      </c>
      <c r="F27" s="8" t="e">
        <f t="shared" si="41"/>
        <v>#DIV/0!</v>
      </c>
      <c r="G27" s="8" t="e">
        <f t="shared" si="42"/>
        <v>#DIV/0!</v>
      </c>
      <c r="H27" s="8" t="e">
        <f t="shared" si="43"/>
        <v>#DIV/0!</v>
      </c>
      <c r="I27" s="8" t="e">
        <f>#REF!</f>
        <v>#REF!</v>
      </c>
      <c r="J27" s="8">
        <f t="shared" si="44"/>
        <v>0</v>
      </c>
      <c r="O27" s="11">
        <v>0</v>
      </c>
      <c r="P27" s="11">
        <f t="shared" si="49"/>
        <v>0</v>
      </c>
      <c r="Q27" s="11">
        <f t="shared" si="50"/>
        <v>0</v>
      </c>
      <c r="R27" s="13">
        <v>0</v>
      </c>
      <c r="T27" s="15"/>
      <c r="X27" s="11" t="e">
        <f t="shared" si="51"/>
        <v>#DIV/0!</v>
      </c>
      <c r="Y27" s="12" t="e">
        <f t="shared" si="52"/>
        <v>#DIV/0!</v>
      </c>
    </row>
    <row r="28" spans="1:25" s="11" customFormat="1" x14ac:dyDescent="0.25">
      <c r="A28" s="7">
        <f t="shared" ref="A28:A30" si="53">N28</f>
        <v>0</v>
      </c>
      <c r="B28" s="8">
        <f t="shared" ref="B28:B30" si="54">Q28</f>
        <v>0</v>
      </c>
      <c r="C28" s="8">
        <f t="shared" ref="C28:C30" si="55">B28*1.2</f>
        <v>0</v>
      </c>
      <c r="D28" s="8">
        <f t="shared" si="39"/>
        <v>0</v>
      </c>
      <c r="E28" s="9">
        <f t="shared" si="40"/>
        <v>0</v>
      </c>
      <c r="F28" s="8" t="e">
        <f t="shared" si="41"/>
        <v>#DIV/0!</v>
      </c>
      <c r="G28" s="8" t="e">
        <f t="shared" si="42"/>
        <v>#DIV/0!</v>
      </c>
      <c r="H28" s="8" t="e">
        <f t="shared" si="43"/>
        <v>#DIV/0!</v>
      </c>
      <c r="I28" s="8" t="e">
        <f>#REF!</f>
        <v>#REF!</v>
      </c>
      <c r="J28" s="8">
        <f t="shared" si="44"/>
        <v>0</v>
      </c>
      <c r="O28" s="11">
        <v>0</v>
      </c>
      <c r="P28" s="11">
        <f t="shared" si="49"/>
        <v>0</v>
      </c>
      <c r="Q28" s="11">
        <f t="shared" si="50"/>
        <v>0</v>
      </c>
      <c r="R28" s="10">
        <v>0</v>
      </c>
      <c r="T28" s="16"/>
      <c r="X28" s="11" t="e">
        <f t="shared" si="51"/>
        <v>#DIV/0!</v>
      </c>
      <c r="Y28" s="12" t="e">
        <f t="shared" si="52"/>
        <v>#DIV/0!</v>
      </c>
    </row>
    <row r="29" spans="1:25" s="11" customFormat="1" x14ac:dyDescent="0.25">
      <c r="A29" s="7">
        <f t="shared" si="53"/>
        <v>0</v>
      </c>
      <c r="B29" s="8">
        <f t="shared" si="54"/>
        <v>0</v>
      </c>
      <c r="C29" s="8">
        <f t="shared" si="55"/>
        <v>0</v>
      </c>
      <c r="D29" s="8">
        <f t="shared" ref="D29:D30" si="56">C29*1.2</f>
        <v>0</v>
      </c>
      <c r="E29" s="9">
        <f t="shared" ref="E29:E30" si="57">R29</f>
        <v>0</v>
      </c>
      <c r="F29" s="8" t="e">
        <f t="shared" ref="F29:F30" si="58">ROUND((E29/B29),0)</f>
        <v>#DIV/0!</v>
      </c>
      <c r="G29" s="8" t="e">
        <f t="shared" ref="G29:G30" si="59">ROUND((E29/C29),0)</f>
        <v>#DIV/0!</v>
      </c>
      <c r="H29" s="8" t="e">
        <f t="shared" ref="H29:H30" si="60">ROUND((E29/D29),0)</f>
        <v>#DIV/0!</v>
      </c>
      <c r="I29" s="8" t="e">
        <f>#REF!</f>
        <v>#REF!</v>
      </c>
      <c r="J29" s="8">
        <f t="shared" ref="J29:J30" si="61">S29</f>
        <v>0</v>
      </c>
      <c r="O29" s="11">
        <v>0</v>
      </c>
      <c r="P29" s="11">
        <f t="shared" ref="P29:P30" si="62">O29/1.2</f>
        <v>0</v>
      </c>
      <c r="Q29" s="11">
        <f t="shared" ref="Q29:Q30" si="63">P29/1.2</f>
        <v>0</v>
      </c>
      <c r="R29" s="13">
        <v>0</v>
      </c>
      <c r="T29" s="15"/>
      <c r="X29" s="11" t="e">
        <f t="shared" si="51"/>
        <v>#DIV/0!</v>
      </c>
      <c r="Y29" s="12" t="e">
        <f t="shared" si="52"/>
        <v>#DIV/0!</v>
      </c>
    </row>
    <row r="30" spans="1:25" s="11" customFormat="1" x14ac:dyDescent="0.25">
      <c r="A30" s="7">
        <f t="shared" si="53"/>
        <v>0</v>
      </c>
      <c r="B30" s="8">
        <f t="shared" si="54"/>
        <v>0</v>
      </c>
      <c r="C30" s="8">
        <f t="shared" si="55"/>
        <v>0</v>
      </c>
      <c r="D30" s="8">
        <f t="shared" si="56"/>
        <v>0</v>
      </c>
      <c r="E30" s="9">
        <f t="shared" si="57"/>
        <v>0</v>
      </c>
      <c r="F30" s="8" t="e">
        <f t="shared" si="58"/>
        <v>#DIV/0!</v>
      </c>
      <c r="G30" s="8" t="e">
        <f t="shared" si="59"/>
        <v>#DIV/0!</v>
      </c>
      <c r="H30" s="8" t="e">
        <f t="shared" si="60"/>
        <v>#DIV/0!</v>
      </c>
      <c r="I30" s="8" t="e">
        <f>#REF!</f>
        <v>#REF!</v>
      </c>
      <c r="J30" s="8">
        <f t="shared" si="61"/>
        <v>0</v>
      </c>
      <c r="O30" s="11">
        <v>0</v>
      </c>
      <c r="P30" s="11">
        <f t="shared" si="62"/>
        <v>0</v>
      </c>
      <c r="Q30" s="11">
        <f t="shared" si="63"/>
        <v>0</v>
      </c>
      <c r="R30" s="13">
        <v>0</v>
      </c>
      <c r="T30" s="15"/>
      <c r="X30" s="11" t="e">
        <f t="shared" si="51"/>
        <v>#DIV/0!</v>
      </c>
    </row>
    <row r="31" spans="1:25" s="11" customFormat="1" x14ac:dyDescent="0.25">
      <c r="T31" s="14"/>
      <c r="U31" s="14"/>
      <c r="V31" s="14"/>
      <c r="W31" s="14"/>
      <c r="X31" s="14"/>
    </row>
    <row r="32" spans="1:25" s="11" customFormat="1" x14ac:dyDescent="0.25">
      <c r="E32" s="11" t="s">
        <v>27</v>
      </c>
      <c r="T32" s="14"/>
      <c r="U32" s="14"/>
      <c r="V32" s="14"/>
      <c r="W32" s="14"/>
      <c r="X32" s="14"/>
    </row>
    <row r="33" spans="4:24" s="11" customFormat="1" x14ac:dyDescent="0.25">
      <c r="E33" s="11" t="s">
        <v>28</v>
      </c>
      <c r="F33" s="15">
        <v>10500000</v>
      </c>
      <c r="G33" s="12">
        <f>F33/1233</f>
        <v>8515.8150851581504</v>
      </c>
      <c r="T33" s="14"/>
      <c r="U33" s="14"/>
      <c r="V33" s="14"/>
      <c r="W33" s="14"/>
      <c r="X33" s="14"/>
    </row>
    <row r="34" spans="4:24" s="11" customFormat="1" x14ac:dyDescent="0.25">
      <c r="E34" s="11" t="s">
        <v>29</v>
      </c>
      <c r="F34" s="15">
        <v>18692096</v>
      </c>
      <c r="G34" s="12">
        <f>F34/1233</f>
        <v>15159.850770478508</v>
      </c>
      <c r="T34" s="14"/>
      <c r="U34" s="14"/>
      <c r="V34" s="14"/>
      <c r="W34" s="14"/>
      <c r="X34" s="14"/>
    </row>
    <row r="35" spans="4:24" s="11" customFormat="1" x14ac:dyDescent="0.25">
      <c r="I35" s="14" t="s">
        <v>50</v>
      </c>
      <c r="P35" s="14" t="s">
        <v>51</v>
      </c>
      <c r="T35" s="14"/>
      <c r="U35" s="14"/>
      <c r="V35" s="14"/>
      <c r="W35" s="14"/>
      <c r="X35" s="14"/>
    </row>
    <row r="36" spans="4:24" s="11" customFormat="1" x14ac:dyDescent="0.25">
      <c r="I36" s="11" t="s">
        <v>47</v>
      </c>
      <c r="J36" s="15">
        <v>114.53</v>
      </c>
      <c r="K36" s="15"/>
      <c r="L36" s="15"/>
      <c r="M36" s="15"/>
      <c r="N36" s="15"/>
      <c r="O36" s="15"/>
      <c r="P36" s="15">
        <v>13.94</v>
      </c>
      <c r="T36" s="14"/>
      <c r="U36" s="14"/>
      <c r="V36" s="14"/>
      <c r="W36" s="14"/>
      <c r="X36" s="14"/>
    </row>
    <row r="37" spans="4:24" s="11" customFormat="1" x14ac:dyDescent="0.25">
      <c r="I37" s="11" t="s">
        <v>48</v>
      </c>
      <c r="J37" s="15">
        <v>212800</v>
      </c>
      <c r="K37" s="15"/>
      <c r="L37" s="15"/>
      <c r="M37" s="15"/>
      <c r="N37" s="15">
        <v>0.8</v>
      </c>
      <c r="O37" s="15">
        <f>J37*N37</f>
        <v>170240</v>
      </c>
      <c r="P37" s="15"/>
      <c r="T37" s="14"/>
      <c r="U37" s="14"/>
      <c r="V37" s="14"/>
      <c r="W37" s="14"/>
      <c r="X37" s="14"/>
    </row>
    <row r="38" spans="4:24" s="11" customFormat="1" x14ac:dyDescent="0.25">
      <c r="E38" s="14" t="s">
        <v>20</v>
      </c>
      <c r="F38" s="14"/>
      <c r="H38" s="11" t="s">
        <v>31</v>
      </c>
      <c r="I38" s="11" t="s">
        <v>46</v>
      </c>
      <c r="J38" s="15">
        <v>44600</v>
      </c>
      <c r="K38" s="15"/>
      <c r="L38" s="15"/>
      <c r="M38" s="15"/>
      <c r="N38" s="15"/>
      <c r="O38" s="15"/>
      <c r="P38" s="15"/>
      <c r="T38" s="14"/>
      <c r="U38" s="14"/>
      <c r="V38" s="14"/>
      <c r="W38" s="14"/>
      <c r="X38" s="14"/>
    </row>
    <row r="39" spans="4:24" s="11" customFormat="1" x14ac:dyDescent="0.25">
      <c r="E39" s="14" t="s">
        <v>17</v>
      </c>
      <c r="F39" s="27">
        <v>1233</v>
      </c>
      <c r="G39" s="11">
        <f>114.53*10.764</f>
        <v>1232.8009199999999</v>
      </c>
      <c r="H39" s="11">
        <v>13.94</v>
      </c>
      <c r="I39" s="11" t="s">
        <v>38</v>
      </c>
      <c r="J39" s="15">
        <f>(O37-J38)*(93/100)+44600</f>
        <v>161445.20000000001</v>
      </c>
      <c r="K39" s="15"/>
      <c r="L39" s="15"/>
      <c r="M39" s="15"/>
      <c r="N39" s="15"/>
      <c r="O39" s="15"/>
      <c r="P39" s="15"/>
      <c r="R39" s="14"/>
      <c r="T39" s="14"/>
      <c r="U39" s="14"/>
      <c r="V39" s="14"/>
      <c r="W39" s="14"/>
      <c r="X39" s="14"/>
    </row>
    <row r="40" spans="4:24" s="11" customFormat="1" x14ac:dyDescent="0.25">
      <c r="E40" s="14" t="s">
        <v>18</v>
      </c>
      <c r="F40" s="27"/>
      <c r="H40" s="11">
        <f>F40*25%</f>
        <v>0</v>
      </c>
      <c r="I40" s="11" t="s">
        <v>39</v>
      </c>
      <c r="J40" s="15">
        <f>J39*70%</f>
        <v>113011.64</v>
      </c>
      <c r="K40" s="15"/>
      <c r="L40" s="15"/>
      <c r="M40" s="15"/>
      <c r="N40" s="15"/>
      <c r="O40" s="15"/>
      <c r="P40" s="15">
        <f>J40*25%</f>
        <v>28252.91</v>
      </c>
      <c r="T40" s="14"/>
      <c r="U40" s="14"/>
      <c r="V40" s="14"/>
      <c r="W40" s="14"/>
      <c r="X40" s="14"/>
    </row>
    <row r="41" spans="4:24" s="11" customFormat="1" x14ac:dyDescent="0.25">
      <c r="E41" s="14" t="s">
        <v>49</v>
      </c>
      <c r="F41" s="27">
        <f>F40*F39</f>
        <v>0</v>
      </c>
      <c r="H41" s="11">
        <f>H40*H39</f>
        <v>0</v>
      </c>
      <c r="I41" s="14" t="s">
        <v>40</v>
      </c>
      <c r="J41" s="30">
        <f>J40*J36</f>
        <v>12943223.1292</v>
      </c>
      <c r="K41" s="30"/>
      <c r="L41" s="30"/>
      <c r="M41" s="30"/>
      <c r="N41" s="30"/>
      <c r="O41" s="30"/>
      <c r="P41" s="30">
        <f>P40*P36</f>
        <v>393845.56539999996</v>
      </c>
      <c r="T41" s="14"/>
      <c r="U41" s="14"/>
      <c r="V41" s="14"/>
      <c r="W41" s="14"/>
      <c r="X41" s="14"/>
    </row>
    <row r="42" spans="4:24" s="11" customFormat="1" x14ac:dyDescent="0.25">
      <c r="F42" s="11">
        <f>F41+H41</f>
        <v>0</v>
      </c>
      <c r="I42" s="14" t="s">
        <v>52</v>
      </c>
      <c r="J42" s="30">
        <f>J41+P41</f>
        <v>13337068.694600001</v>
      </c>
      <c r="K42" s="15"/>
      <c r="L42" s="15"/>
      <c r="M42" s="15"/>
      <c r="N42" s="15"/>
      <c r="O42" s="15"/>
      <c r="P42" s="15"/>
      <c r="T42" s="14"/>
      <c r="U42" s="14"/>
      <c r="V42" s="14"/>
      <c r="W42" s="14"/>
      <c r="X42" s="14"/>
    </row>
    <row r="43" spans="4:24" s="11" customFormat="1" x14ac:dyDescent="0.25">
      <c r="E43" s="11" t="s">
        <v>30</v>
      </c>
      <c r="S43" s="14"/>
      <c r="T43" s="14"/>
      <c r="U43" s="14"/>
      <c r="V43" s="14"/>
      <c r="W43" s="14"/>
      <c r="X43" s="14"/>
    </row>
    <row r="44" spans="4:24" x14ac:dyDescent="0.25">
      <c r="D44" s="17"/>
      <c r="E44" s="18"/>
      <c r="F44" s="17"/>
      <c r="G44" s="17"/>
      <c r="H44" s="17"/>
    </row>
    <row r="45" spans="4:24" x14ac:dyDescent="0.25">
      <c r="D45" s="17" t="s">
        <v>32</v>
      </c>
      <c r="E45" s="21">
        <v>7.0000000000000007E-2</v>
      </c>
      <c r="F45" s="22">
        <f>1-E45</f>
        <v>0.92999999999999994</v>
      </c>
      <c r="G45" s="17"/>
      <c r="H45" s="17"/>
    </row>
    <row r="46" spans="4:24" x14ac:dyDescent="0.25">
      <c r="D46" s="24" t="s">
        <v>33</v>
      </c>
      <c r="E46" s="25">
        <v>2017</v>
      </c>
      <c r="F46"/>
      <c r="G46" s="23"/>
    </row>
    <row r="47" spans="4:24" x14ac:dyDescent="0.25">
      <c r="D47" s="24" t="s">
        <v>34</v>
      </c>
      <c r="E47" s="25">
        <v>2010</v>
      </c>
      <c r="F47" s="23"/>
    </row>
    <row r="48" spans="4:24" x14ac:dyDescent="0.25">
      <c r="D48" s="24" t="s">
        <v>35</v>
      </c>
      <c r="E48" s="25">
        <f>E46-E47</f>
        <v>7</v>
      </c>
      <c r="F48"/>
    </row>
    <row r="49" spans="4:6" ht="16.5" x14ac:dyDescent="0.3">
      <c r="D49" s="26" t="s">
        <v>36</v>
      </c>
      <c r="E49" s="24">
        <f>60-E48</f>
        <v>53</v>
      </c>
      <c r="F4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="85" zoomScaleNormal="85" workbookViewId="0">
      <selection activeCell="B4" sqref="B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S37" sqref="S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4"/>
  <sheetViews>
    <sheetView workbookViewId="0">
      <selection activeCell="I15" sqref="I15:T24"/>
    </sheetView>
  </sheetViews>
  <sheetFormatPr defaultRowHeight="15" x14ac:dyDescent="0.25"/>
  <sheetData>
    <row r="1" spans="1:18" x14ac:dyDescent="0.25">
      <c r="A1" s="1"/>
    </row>
    <row r="14" spans="1:18" ht="15.75" thickBot="1" x14ac:dyDescent="0.3"/>
    <row r="15" spans="1:18" ht="51" x14ac:dyDescent="0.25">
      <c r="J15" s="53" t="s">
        <v>55</v>
      </c>
      <c r="K15" s="31" t="s">
        <v>56</v>
      </c>
      <c r="L15" s="53" t="s">
        <v>58</v>
      </c>
      <c r="M15" s="53" t="s">
        <v>59</v>
      </c>
      <c r="N15" s="53" t="s">
        <v>60</v>
      </c>
      <c r="O15" s="53" t="s">
        <v>61</v>
      </c>
      <c r="P15" s="53" t="s">
        <v>62</v>
      </c>
      <c r="Q15" s="33" t="s">
        <v>63</v>
      </c>
      <c r="R15" s="33" t="s">
        <v>65</v>
      </c>
    </row>
    <row r="16" spans="1:18" ht="15.75" thickBot="1" x14ac:dyDescent="0.3">
      <c r="J16" s="54"/>
      <c r="K16" s="32" t="s">
        <v>57</v>
      </c>
      <c r="L16" s="54"/>
      <c r="M16" s="54"/>
      <c r="N16" s="54"/>
      <c r="O16" s="54"/>
      <c r="P16" s="54"/>
      <c r="Q16" s="34" t="s">
        <v>64</v>
      </c>
      <c r="R16" s="34" t="s">
        <v>64</v>
      </c>
    </row>
    <row r="17" spans="10:18" ht="26.25" thickBot="1" x14ac:dyDescent="0.3">
      <c r="J17" s="35">
        <v>1</v>
      </c>
      <c r="K17" s="36" t="s">
        <v>66</v>
      </c>
      <c r="L17" s="37" t="s">
        <v>67</v>
      </c>
      <c r="M17" s="37" t="s">
        <v>68</v>
      </c>
      <c r="N17" s="38">
        <v>1020</v>
      </c>
      <c r="O17" s="38">
        <v>8418057</v>
      </c>
      <c r="P17" s="38">
        <f>ROUND(O17/N17,0)</f>
        <v>8253</v>
      </c>
      <c r="Q17" s="39">
        <v>13202235</v>
      </c>
      <c r="R17" s="39">
        <f>ROUND(Q17/N17,0)</f>
        <v>12943</v>
      </c>
    </row>
    <row r="18" spans="10:18" ht="26.25" thickBot="1" x14ac:dyDescent="0.3">
      <c r="J18" s="35">
        <v>2</v>
      </c>
      <c r="K18" s="36" t="s">
        <v>69</v>
      </c>
      <c r="L18" s="37" t="s">
        <v>70</v>
      </c>
      <c r="M18" s="37">
        <v>2207.2013999999999</v>
      </c>
      <c r="N18" s="38">
        <v>1019</v>
      </c>
      <c r="O18" s="38">
        <v>7807914</v>
      </c>
      <c r="P18" s="38">
        <f t="shared" ref="P18:P23" si="0">ROUND(O18/N18,0)</f>
        <v>7662</v>
      </c>
      <c r="Q18" s="39">
        <v>12823500</v>
      </c>
      <c r="R18" s="39">
        <f t="shared" ref="R18:R23" si="1">ROUND(Q18/N18,0)</f>
        <v>12584</v>
      </c>
    </row>
    <row r="19" spans="10:18" ht="26.25" thickBot="1" x14ac:dyDescent="0.3">
      <c r="J19" s="35">
        <v>3</v>
      </c>
      <c r="K19" s="36" t="s">
        <v>71</v>
      </c>
      <c r="L19" s="37" t="s">
        <v>72</v>
      </c>
      <c r="M19" s="37" t="s">
        <v>73</v>
      </c>
      <c r="N19" s="38">
        <v>2767</v>
      </c>
      <c r="O19" s="38">
        <v>18557400</v>
      </c>
      <c r="P19" s="38">
        <f t="shared" si="0"/>
        <v>6707</v>
      </c>
      <c r="Q19" s="38">
        <v>34816500</v>
      </c>
      <c r="R19" s="39">
        <f t="shared" si="1"/>
        <v>12583</v>
      </c>
    </row>
    <row r="20" spans="10:18" ht="26.25" thickBot="1" x14ac:dyDescent="0.3">
      <c r="J20" s="35">
        <v>4</v>
      </c>
      <c r="K20" s="36" t="s">
        <v>74</v>
      </c>
      <c r="L20" s="37" t="s">
        <v>75</v>
      </c>
      <c r="M20" s="37" t="s">
        <v>76</v>
      </c>
      <c r="N20" s="38">
        <v>1020</v>
      </c>
      <c r="O20" s="38">
        <v>8418057</v>
      </c>
      <c r="P20" s="38">
        <f t="shared" si="0"/>
        <v>8253</v>
      </c>
      <c r="Q20" s="39">
        <v>13202235</v>
      </c>
      <c r="R20" s="39">
        <f t="shared" si="1"/>
        <v>12943</v>
      </c>
    </row>
    <row r="21" spans="10:18" ht="26.25" thickBot="1" x14ac:dyDescent="0.3">
      <c r="J21" s="35">
        <v>5</v>
      </c>
      <c r="K21" s="36" t="s">
        <v>69</v>
      </c>
      <c r="L21" s="37" t="s">
        <v>77</v>
      </c>
      <c r="M21" s="37" t="s">
        <v>24</v>
      </c>
      <c r="N21" s="38">
        <v>1058</v>
      </c>
      <c r="O21" s="38">
        <v>10323775</v>
      </c>
      <c r="P21" s="38">
        <f t="shared" si="0"/>
        <v>9758</v>
      </c>
      <c r="Q21" s="39">
        <v>13794500</v>
      </c>
      <c r="R21" s="39">
        <f t="shared" si="1"/>
        <v>13038</v>
      </c>
    </row>
    <row r="22" spans="10:18" ht="26.25" thickBot="1" x14ac:dyDescent="0.3">
      <c r="J22" s="43">
        <v>6</v>
      </c>
      <c r="K22" s="40" t="s">
        <v>78</v>
      </c>
      <c r="L22" s="44" t="s">
        <v>79</v>
      </c>
      <c r="M22" s="44" t="s">
        <v>80</v>
      </c>
      <c r="N22" s="45">
        <v>1606</v>
      </c>
      <c r="O22" s="45">
        <v>13633063</v>
      </c>
      <c r="P22" s="38">
        <f t="shared" si="0"/>
        <v>8489</v>
      </c>
      <c r="Q22" s="46">
        <v>21154000</v>
      </c>
      <c r="R22" s="39">
        <f t="shared" si="1"/>
        <v>13172</v>
      </c>
    </row>
    <row r="23" spans="10:18" ht="26.25" thickBot="1" x14ac:dyDescent="0.3">
      <c r="J23" s="35">
        <v>7</v>
      </c>
      <c r="K23" s="36" t="s">
        <v>81</v>
      </c>
      <c r="L23" s="37" t="s">
        <v>82</v>
      </c>
      <c r="M23" s="37" t="s">
        <v>21</v>
      </c>
      <c r="N23" s="38">
        <v>1020</v>
      </c>
      <c r="O23" s="38">
        <v>11920900</v>
      </c>
      <c r="P23" s="38">
        <f t="shared" si="0"/>
        <v>11687</v>
      </c>
      <c r="Q23" s="39">
        <v>12971000</v>
      </c>
      <c r="R23" s="39">
        <f t="shared" si="1"/>
        <v>12717</v>
      </c>
    </row>
    <row r="24" spans="10:18" ht="26.25" thickBot="1" x14ac:dyDescent="0.3">
      <c r="J24" s="35"/>
      <c r="K24" s="36"/>
      <c r="L24" s="37"/>
      <c r="M24" s="37"/>
      <c r="N24" s="38"/>
      <c r="O24" s="41" t="s">
        <v>83</v>
      </c>
      <c r="P24" s="42"/>
      <c r="Q24" s="39"/>
      <c r="R24" s="39"/>
    </row>
  </sheetData>
  <mergeCells count="6">
    <mergeCell ref="P15:P16"/>
    <mergeCell ref="J15:J16"/>
    <mergeCell ref="L15:L16"/>
    <mergeCell ref="M15:M16"/>
    <mergeCell ref="N15:N16"/>
    <mergeCell ref="O15:O16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0" sqref="P30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A9007-2B4C-4FF8-A90E-D51B25EF84E7}">
  <dimension ref="M2:AC18"/>
  <sheetViews>
    <sheetView topLeftCell="C1" zoomScaleNormal="100" workbookViewId="0">
      <selection activeCell="Z14" sqref="Z14:AC14"/>
    </sheetView>
  </sheetViews>
  <sheetFormatPr defaultRowHeight="15" x14ac:dyDescent="0.25"/>
  <cols>
    <col min="13" max="13" width="10" customWidth="1"/>
    <col min="15" max="15" width="10.85546875" customWidth="1"/>
    <col min="16" max="16" width="5.28515625" customWidth="1"/>
    <col min="17" max="17" width="11.28515625" customWidth="1"/>
    <col min="18" max="18" width="14.5703125" customWidth="1"/>
  </cols>
  <sheetData>
    <row r="2" spans="13:29" ht="30" x14ac:dyDescent="0.25">
      <c r="M2" s="29" t="s">
        <v>41</v>
      </c>
      <c r="N2" s="1"/>
      <c r="O2" s="28" t="s">
        <v>15</v>
      </c>
      <c r="P2" s="1"/>
      <c r="Q2" s="1" t="s">
        <v>42</v>
      </c>
      <c r="R2" s="1" t="s">
        <v>43</v>
      </c>
    </row>
    <row r="5" spans="13:29" x14ac:dyDescent="0.25">
      <c r="AA5" t="s">
        <v>44</v>
      </c>
      <c r="AB5" t="s">
        <v>45</v>
      </c>
      <c r="AC5" t="s">
        <v>2</v>
      </c>
    </row>
    <row r="6" spans="13:29" x14ac:dyDescent="0.25">
      <c r="Z6">
        <v>2024</v>
      </c>
      <c r="AA6">
        <v>10844</v>
      </c>
      <c r="AB6">
        <v>14447</v>
      </c>
      <c r="AC6">
        <v>4</v>
      </c>
    </row>
    <row r="7" spans="13:29" x14ac:dyDescent="0.25">
      <c r="Z7">
        <v>2021</v>
      </c>
      <c r="AA7">
        <v>11482</v>
      </c>
      <c r="AB7">
        <v>15110</v>
      </c>
      <c r="AC7">
        <v>3</v>
      </c>
    </row>
    <row r="8" spans="13:29" x14ac:dyDescent="0.25">
      <c r="Z8">
        <v>2017</v>
      </c>
      <c r="AA8">
        <v>5509</v>
      </c>
      <c r="AB8">
        <v>18119</v>
      </c>
      <c r="AC8">
        <v>3</v>
      </c>
    </row>
    <row r="9" spans="13:29" x14ac:dyDescent="0.25">
      <c r="Z9">
        <v>2016</v>
      </c>
      <c r="AA9">
        <v>5917</v>
      </c>
      <c r="AB9">
        <v>16848</v>
      </c>
      <c r="AC9">
        <v>3</v>
      </c>
    </row>
    <row r="10" spans="13:29" x14ac:dyDescent="0.25">
      <c r="Z10">
        <v>2015</v>
      </c>
      <c r="AA10">
        <v>8250</v>
      </c>
      <c r="AB10">
        <v>12939</v>
      </c>
      <c r="AC10" t="s">
        <v>53</v>
      </c>
    </row>
    <row r="11" spans="13:29" x14ac:dyDescent="0.25">
      <c r="Z11">
        <v>2014</v>
      </c>
      <c r="AA11">
        <v>7661</v>
      </c>
      <c r="AB11">
        <v>12582</v>
      </c>
      <c r="AC11" t="s">
        <v>53</v>
      </c>
    </row>
    <row r="12" spans="13:29" x14ac:dyDescent="0.25">
      <c r="Z12">
        <v>2014</v>
      </c>
      <c r="AA12">
        <v>6706</v>
      </c>
      <c r="AB12">
        <v>12582</v>
      </c>
      <c r="AC12" t="s">
        <v>53</v>
      </c>
    </row>
    <row r="13" spans="13:29" x14ac:dyDescent="0.25">
      <c r="Z13">
        <v>2014</v>
      </c>
      <c r="AA13">
        <v>4948</v>
      </c>
      <c r="AB13">
        <v>12876</v>
      </c>
      <c r="AC13">
        <v>3</v>
      </c>
    </row>
    <row r="14" spans="13:29" x14ac:dyDescent="0.25">
      <c r="Z14">
        <v>2014</v>
      </c>
      <c r="AA14">
        <v>8250</v>
      </c>
      <c r="AB14">
        <v>12939</v>
      </c>
      <c r="AC14" t="s">
        <v>53</v>
      </c>
    </row>
    <row r="15" spans="13:29" x14ac:dyDescent="0.25">
      <c r="Z15">
        <v>2014</v>
      </c>
      <c r="AA15">
        <v>9750</v>
      </c>
      <c r="AB15">
        <v>13029</v>
      </c>
      <c r="AC15" t="s">
        <v>53</v>
      </c>
    </row>
    <row r="16" spans="13:29" x14ac:dyDescent="0.25">
      <c r="Z16">
        <v>2014</v>
      </c>
      <c r="AA16">
        <v>8487</v>
      </c>
      <c r="AB16">
        <v>13170</v>
      </c>
      <c r="AC16" t="s">
        <v>53</v>
      </c>
    </row>
    <row r="17" spans="26:29" x14ac:dyDescent="0.25">
      <c r="Z17">
        <v>2012</v>
      </c>
      <c r="AA17">
        <v>7502</v>
      </c>
      <c r="AB17">
        <v>12565</v>
      </c>
      <c r="AC17" t="s">
        <v>53</v>
      </c>
    </row>
    <row r="18" spans="26:29" x14ac:dyDescent="0.25">
      <c r="AA18">
        <f>AVERAGE(AA6:AA17)</f>
        <v>7942.166666666667</v>
      </c>
      <c r="AB18">
        <f>AVERAGE(AB6:AB17)</f>
        <v>13933.833333333334</v>
      </c>
      <c r="AC18" t="s">
        <v>54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AH133"/>
  <sheetViews>
    <sheetView tabSelected="1" topLeftCell="A98" zoomScale="85" zoomScaleNormal="85" workbookViewId="0">
      <selection activeCell="R128" sqref="R128"/>
    </sheetView>
  </sheetViews>
  <sheetFormatPr defaultRowHeight="15" x14ac:dyDescent="0.25"/>
  <cols>
    <col min="30" max="30" width="9.28515625" bestFit="1" customWidth="1"/>
    <col min="31" max="31" width="12.5703125" bestFit="1" customWidth="1"/>
    <col min="32" max="32" width="9.28515625" bestFit="1" customWidth="1"/>
    <col min="33" max="33" width="12.5703125" bestFit="1" customWidth="1"/>
    <col min="34" max="34" width="10.140625" bestFit="1" customWidth="1"/>
  </cols>
  <sheetData>
    <row r="33" spans="5:5" ht="9" customHeight="1" x14ac:dyDescent="0.25"/>
    <row r="34" spans="5:5" hidden="1" x14ac:dyDescent="0.25"/>
    <row r="44" spans="5:5" x14ac:dyDescent="0.25">
      <c r="E44" s="1"/>
    </row>
    <row r="109" spans="25:33" ht="15.75" thickBot="1" x14ac:dyDescent="0.3"/>
    <row r="110" spans="25:33" x14ac:dyDescent="0.25">
      <c r="Y110" s="53"/>
      <c r="Z110" s="31"/>
      <c r="AA110" s="53"/>
      <c r="AB110" s="53"/>
      <c r="AC110" s="53"/>
      <c r="AD110" s="53"/>
      <c r="AE110" s="53"/>
      <c r="AF110" s="33"/>
      <c r="AG110" s="33"/>
    </row>
    <row r="111" spans="25:33" ht="15.75" thickBot="1" x14ac:dyDescent="0.3">
      <c r="Y111" s="54"/>
      <c r="Z111" s="32"/>
      <c r="AA111" s="54"/>
      <c r="AB111" s="54"/>
      <c r="AC111" s="54"/>
      <c r="AD111" s="54"/>
      <c r="AE111" s="54"/>
      <c r="AF111" s="34"/>
      <c r="AG111" s="34"/>
    </row>
    <row r="112" spans="25:33" ht="15.75" thickBot="1" x14ac:dyDescent="0.3">
      <c r="Y112" s="35"/>
      <c r="Z112" s="36"/>
      <c r="AA112" s="37"/>
      <c r="AB112" s="37"/>
      <c r="AC112" s="38"/>
      <c r="AD112" s="38"/>
      <c r="AE112" s="38"/>
      <c r="AF112" s="39"/>
      <c r="AG112" s="39"/>
    </row>
    <row r="113" spans="25:34" ht="15.75" thickBot="1" x14ac:dyDescent="0.3">
      <c r="Y113" s="35"/>
      <c r="Z113" s="36"/>
      <c r="AA113" s="37"/>
      <c r="AB113" s="37"/>
      <c r="AC113" s="38"/>
      <c r="AD113" s="38"/>
      <c r="AE113" s="38"/>
      <c r="AF113" s="39"/>
      <c r="AG113" s="39"/>
    </row>
    <row r="114" spans="25:34" ht="15.75" thickBot="1" x14ac:dyDescent="0.3">
      <c r="Y114" s="35"/>
      <c r="Z114" s="36"/>
      <c r="AA114" s="37"/>
      <c r="AB114" s="37"/>
      <c r="AC114" s="38"/>
      <c r="AD114" s="38"/>
      <c r="AE114" s="38"/>
      <c r="AF114" s="38"/>
      <c r="AG114" s="39"/>
    </row>
    <row r="115" spans="25:34" ht="15.75" thickBot="1" x14ac:dyDescent="0.3">
      <c r="Y115" s="35"/>
      <c r="Z115" s="36"/>
      <c r="AA115" s="37"/>
      <c r="AB115" s="37"/>
      <c r="AC115" s="38"/>
      <c r="AD115" s="38"/>
      <c r="AE115" s="38"/>
      <c r="AF115" s="39"/>
      <c r="AG115" s="39"/>
    </row>
    <row r="116" spans="25:34" ht="15.75" thickBot="1" x14ac:dyDescent="0.3">
      <c r="Y116" s="35"/>
      <c r="Z116" s="36"/>
      <c r="AA116" s="37"/>
      <c r="AB116" s="37"/>
      <c r="AC116" s="38"/>
      <c r="AD116" s="38"/>
      <c r="AE116" s="38"/>
      <c r="AF116" s="39"/>
      <c r="AG116" s="39"/>
    </row>
    <row r="117" spans="25:34" x14ac:dyDescent="0.25">
      <c r="Y117" s="55"/>
      <c r="Z117" s="40"/>
      <c r="AA117" s="57"/>
      <c r="AB117" s="57"/>
      <c r="AC117" s="59"/>
      <c r="AD117" s="59"/>
      <c r="AE117" s="59"/>
      <c r="AF117" s="51"/>
      <c r="AG117" s="51"/>
    </row>
    <row r="118" spans="25:34" ht="15.75" thickBot="1" x14ac:dyDescent="0.3">
      <c r="Y118" s="56"/>
      <c r="Z118" s="36"/>
      <c r="AA118" s="58"/>
      <c r="AB118" s="58"/>
      <c r="AC118" s="60"/>
      <c r="AD118" s="60"/>
      <c r="AE118" s="60"/>
      <c r="AF118" s="52"/>
      <c r="AG118" s="52"/>
    </row>
    <row r="119" spans="25:34" ht="15.75" thickBot="1" x14ac:dyDescent="0.3">
      <c r="Y119" s="35"/>
      <c r="Z119" s="36"/>
      <c r="AA119" s="37"/>
      <c r="AB119" s="37"/>
      <c r="AC119" s="38"/>
      <c r="AD119" s="38"/>
      <c r="AE119" s="38"/>
      <c r="AF119" s="39"/>
      <c r="AG119" s="39"/>
    </row>
    <row r="120" spans="25:34" ht="15.75" thickBot="1" x14ac:dyDescent="0.3">
      <c r="Y120" s="35"/>
      <c r="Z120" s="36"/>
      <c r="AA120" s="37"/>
      <c r="AB120" s="37"/>
      <c r="AC120" s="38"/>
      <c r="AD120" s="41"/>
      <c r="AE120" s="42"/>
      <c r="AF120" s="39"/>
      <c r="AG120" s="39"/>
    </row>
    <row r="123" spans="25:34" ht="15.75" thickBot="1" x14ac:dyDescent="0.3"/>
    <row r="124" spans="25:34" ht="25.5" x14ac:dyDescent="0.25">
      <c r="Z124" s="53" t="s">
        <v>55</v>
      </c>
      <c r="AA124" s="31" t="s">
        <v>56</v>
      </c>
      <c r="AB124" s="53" t="s">
        <v>58</v>
      </c>
      <c r="AC124" s="53" t="s">
        <v>59</v>
      </c>
      <c r="AD124" s="53" t="s">
        <v>60</v>
      </c>
      <c r="AE124" s="53" t="s">
        <v>61</v>
      </c>
      <c r="AF124" s="53" t="s">
        <v>62</v>
      </c>
      <c r="AG124" s="33" t="s">
        <v>63</v>
      </c>
      <c r="AH124" s="33" t="s">
        <v>65</v>
      </c>
    </row>
    <row r="125" spans="25:34" ht="15.75" thickBot="1" x14ac:dyDescent="0.3">
      <c r="Z125" s="54"/>
      <c r="AA125" s="32" t="s">
        <v>57</v>
      </c>
      <c r="AB125" s="54"/>
      <c r="AC125" s="54"/>
      <c r="AD125" s="54"/>
      <c r="AE125" s="54"/>
      <c r="AF125" s="54"/>
      <c r="AG125" s="34" t="s">
        <v>64</v>
      </c>
      <c r="AH125" s="34" t="s">
        <v>64</v>
      </c>
    </row>
    <row r="126" spans="25:34" ht="26.25" thickBot="1" x14ac:dyDescent="0.3">
      <c r="Z126" s="35">
        <v>1</v>
      </c>
      <c r="AA126" s="36" t="s">
        <v>66</v>
      </c>
      <c r="AB126" s="37" t="s">
        <v>67</v>
      </c>
      <c r="AC126" s="37" t="s">
        <v>68</v>
      </c>
      <c r="AD126" s="47">
        <v>1020</v>
      </c>
      <c r="AE126" s="47">
        <v>8418057</v>
      </c>
      <c r="AF126" s="47">
        <f>ROUND(AE126/AD126,0)</f>
        <v>8253</v>
      </c>
      <c r="AG126" s="48">
        <v>13202235</v>
      </c>
      <c r="AH126" s="48">
        <f>ROUND(AG126/AD126,0)</f>
        <v>12943</v>
      </c>
    </row>
    <row r="127" spans="25:34" ht="26.25" thickBot="1" x14ac:dyDescent="0.3">
      <c r="Z127" s="35">
        <v>2</v>
      </c>
      <c r="AA127" s="36" t="s">
        <v>69</v>
      </c>
      <c r="AB127" s="37" t="s">
        <v>70</v>
      </c>
      <c r="AC127" s="37">
        <v>2207.2013999999999</v>
      </c>
      <c r="AD127" s="47">
        <v>1019</v>
      </c>
      <c r="AE127" s="47">
        <v>7807914</v>
      </c>
      <c r="AF127" s="47">
        <f t="shared" ref="AF127:AF132" si="0">ROUND(AE127/AD127,0)</f>
        <v>7662</v>
      </c>
      <c r="AG127" s="48">
        <v>12823500</v>
      </c>
      <c r="AH127" s="48">
        <f t="shared" ref="AH127:AH132" si="1">ROUND(AG127/AD127,0)</f>
        <v>12584</v>
      </c>
    </row>
    <row r="128" spans="25:34" ht="26.25" thickBot="1" x14ac:dyDescent="0.3">
      <c r="Z128" s="35">
        <v>3</v>
      </c>
      <c r="AA128" s="36" t="s">
        <v>71</v>
      </c>
      <c r="AB128" s="37" t="s">
        <v>72</v>
      </c>
      <c r="AC128" s="37" t="s">
        <v>73</v>
      </c>
      <c r="AD128" s="47">
        <v>2767</v>
      </c>
      <c r="AE128" s="47">
        <v>18557400</v>
      </c>
      <c r="AF128" s="47">
        <f t="shared" si="0"/>
        <v>6707</v>
      </c>
      <c r="AG128" s="47">
        <v>34816500</v>
      </c>
      <c r="AH128" s="48">
        <f t="shared" si="1"/>
        <v>12583</v>
      </c>
    </row>
    <row r="129" spans="26:34" ht="26.25" thickBot="1" x14ac:dyDescent="0.3">
      <c r="Z129" s="35">
        <v>4</v>
      </c>
      <c r="AA129" s="36" t="s">
        <v>74</v>
      </c>
      <c r="AB129" s="37" t="s">
        <v>75</v>
      </c>
      <c r="AC129" s="37" t="s">
        <v>76</v>
      </c>
      <c r="AD129" s="47">
        <v>1020</v>
      </c>
      <c r="AE129" s="47">
        <v>8418057</v>
      </c>
      <c r="AF129" s="47">
        <f t="shared" si="0"/>
        <v>8253</v>
      </c>
      <c r="AG129" s="48">
        <v>13202235</v>
      </c>
      <c r="AH129" s="48">
        <f t="shared" si="1"/>
        <v>12943</v>
      </c>
    </row>
    <row r="130" spans="26:34" ht="26.25" thickBot="1" x14ac:dyDescent="0.3">
      <c r="Z130" s="35">
        <v>5</v>
      </c>
      <c r="AA130" s="36" t="s">
        <v>69</v>
      </c>
      <c r="AB130" s="37" t="s">
        <v>77</v>
      </c>
      <c r="AC130" s="37" t="s">
        <v>24</v>
      </c>
      <c r="AD130" s="47">
        <v>1058</v>
      </c>
      <c r="AE130" s="47">
        <v>10323775</v>
      </c>
      <c r="AF130" s="47">
        <f t="shared" si="0"/>
        <v>9758</v>
      </c>
      <c r="AG130" s="48">
        <v>13794500</v>
      </c>
      <c r="AH130" s="48">
        <f t="shared" si="1"/>
        <v>13038</v>
      </c>
    </row>
    <row r="131" spans="26:34" ht="26.25" thickBot="1" x14ac:dyDescent="0.3">
      <c r="Z131" s="43">
        <v>6</v>
      </c>
      <c r="AA131" s="40" t="s">
        <v>78</v>
      </c>
      <c r="AB131" s="44" t="s">
        <v>79</v>
      </c>
      <c r="AC131" s="44" t="s">
        <v>80</v>
      </c>
      <c r="AD131" s="49">
        <v>1606</v>
      </c>
      <c r="AE131" s="49">
        <v>13633063</v>
      </c>
      <c r="AF131" s="47">
        <f t="shared" si="0"/>
        <v>8489</v>
      </c>
      <c r="AG131" s="50">
        <v>21154000</v>
      </c>
      <c r="AH131" s="48">
        <f t="shared" si="1"/>
        <v>13172</v>
      </c>
    </row>
    <row r="132" spans="26:34" ht="26.25" thickBot="1" x14ac:dyDescent="0.3">
      <c r="Z132" s="35">
        <v>7</v>
      </c>
      <c r="AA132" s="36" t="s">
        <v>81</v>
      </c>
      <c r="AB132" s="37" t="s">
        <v>82</v>
      </c>
      <c r="AC132" s="37" t="s">
        <v>21</v>
      </c>
      <c r="AD132" s="47">
        <v>1020</v>
      </c>
      <c r="AE132" s="47">
        <v>11920900</v>
      </c>
      <c r="AF132" s="47">
        <f t="shared" si="0"/>
        <v>11687</v>
      </c>
      <c r="AG132" s="48">
        <v>12971000</v>
      </c>
      <c r="AH132" s="48">
        <f t="shared" si="1"/>
        <v>12717</v>
      </c>
    </row>
    <row r="133" spans="26:34" ht="15.75" thickBot="1" x14ac:dyDescent="0.3">
      <c r="Z133" s="35"/>
      <c r="AA133" s="36"/>
      <c r="AB133" s="37"/>
      <c r="AC133" s="37"/>
      <c r="AD133" s="38"/>
      <c r="AE133" s="41" t="s">
        <v>83</v>
      </c>
      <c r="AF133" s="42">
        <f>AVERAGE(AF126:AF132)</f>
        <v>8687</v>
      </c>
      <c r="AG133" s="39"/>
      <c r="AH133" s="48">
        <f>AVERAGE(AH126:AH132)</f>
        <v>12854.285714285714</v>
      </c>
    </row>
  </sheetData>
  <mergeCells count="20">
    <mergeCell ref="AE110:AE111"/>
    <mergeCell ref="Y110:Y111"/>
    <mergeCell ref="AA110:AA111"/>
    <mergeCell ref="AB110:AB111"/>
    <mergeCell ref="AC110:AC111"/>
    <mergeCell ref="AD110:AD111"/>
    <mergeCell ref="Y117:Y118"/>
    <mergeCell ref="AA117:AA118"/>
    <mergeCell ref="AB117:AB118"/>
    <mergeCell ref="AC117:AC118"/>
    <mergeCell ref="AD117:AD118"/>
    <mergeCell ref="AF117:AF118"/>
    <mergeCell ref="AG117:AG118"/>
    <mergeCell ref="Z124:Z125"/>
    <mergeCell ref="AB124:AB125"/>
    <mergeCell ref="AC124:AC125"/>
    <mergeCell ref="AD124:AD125"/>
    <mergeCell ref="AE124:AE125"/>
    <mergeCell ref="AF124:AF125"/>
    <mergeCell ref="AE117:AE11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0A976-8622-43EB-8B78-30B7B7BDDD39}">
  <dimension ref="A1"/>
  <sheetViews>
    <sheetView topLeftCell="A4" workbookViewId="0">
      <selection activeCell="K4" sqref="K4"/>
    </sheetView>
  </sheetViews>
  <sheetFormatPr defaultRowHeight="15" x14ac:dyDescent="0.25"/>
  <sheetData>
    <row r="1" spans="1:1" x14ac:dyDescent="0.25">
      <c r="A1">
        <v>2014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63AC-2529-41C5-A87D-8D2FC765521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448DE-E6D2-4160-A700-637BFA3CF25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9687D-5D56-4E55-A7E4-47A5BEDFB79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EF25-EC1F-4390-9D6E-91805D16F7E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20-20</vt:lpstr>
      <vt:lpstr>Sheet16</vt:lpstr>
      <vt:lpstr>Sheet1</vt:lpstr>
      <vt:lpstr>Sheet13</vt:lpstr>
      <vt:lpstr>Sheet14</vt:lpstr>
      <vt:lpstr>Sheet15</vt:lpstr>
      <vt:lpstr>Sheet18</vt:lpstr>
      <vt:lpstr>Sheet17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2025-01-10T13:01:12Z</dcterms:modified>
</cp:coreProperties>
</file>