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Dahisar CM Road Branch\Sachin Garudkari\"/>
    </mc:Choice>
  </mc:AlternateContent>
  <xr:revisionPtr revIDLastSave="0" documentId="13_ncr:1_{6EE55059-6008-4969-8726-581D96687DD2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J35" i="23" l="1"/>
  <c r="J33" i="23"/>
  <c r="E20" i="23"/>
  <c r="R7" i="4"/>
  <c r="R8" i="4"/>
  <c r="R9" i="4"/>
  <c r="R10" i="4"/>
  <c r="R11" i="4"/>
  <c r="R12" i="4"/>
  <c r="R13" i="4"/>
  <c r="O7" i="4"/>
  <c r="S7" i="4"/>
  <c r="S4" i="4"/>
  <c r="P7" i="4"/>
  <c r="O6" i="4"/>
  <c r="R6" i="4" s="1"/>
  <c r="P6" i="4"/>
  <c r="O5" i="4"/>
  <c r="R5" i="4" s="1"/>
  <c r="P5" i="4"/>
  <c r="S5" i="4" s="1"/>
  <c r="O4" i="4"/>
  <c r="P4" i="4"/>
  <c r="O3" i="4"/>
  <c r="R3" i="4" s="1"/>
  <c r="P3" i="4"/>
  <c r="S3" i="4" s="1"/>
  <c r="O2" i="4"/>
  <c r="R2" i="4" s="1"/>
  <c r="P2" i="4"/>
  <c r="S2" i="4" s="1"/>
  <c r="C5" i="4"/>
  <c r="B4" i="4"/>
  <c r="B3" i="4"/>
  <c r="B2" i="4"/>
  <c r="C7" i="23"/>
  <c r="I4" i="23"/>
  <c r="D3" i="4"/>
  <c r="D5" i="4"/>
  <c r="D7" i="4"/>
  <c r="D8" i="4"/>
  <c r="D9" i="4"/>
  <c r="C6" i="4"/>
  <c r="D6" i="4" s="1"/>
  <c r="C7" i="4"/>
  <c r="C8" i="4"/>
  <c r="C9" i="4"/>
  <c r="C10" i="4"/>
  <c r="C11" i="4"/>
  <c r="C12" i="4"/>
  <c r="D4" i="4"/>
  <c r="D2" i="4"/>
  <c r="S6" i="4"/>
  <c r="R4" i="4"/>
  <c r="D2" i="25"/>
  <c r="C13" i="4"/>
  <c r="C14" i="4"/>
  <c r="P11" i="4" l="1"/>
  <c r="P12" i="4"/>
  <c r="P10" i="4"/>
  <c r="F6" i="4"/>
  <c r="F5" i="4"/>
  <c r="F3" i="4"/>
  <c r="G7" i="4"/>
  <c r="C15" i="4"/>
  <c r="F4" i="4"/>
  <c r="F2" i="4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<sst xmlns="http://schemas.openxmlformats.org/spreadsheetml/2006/main" count="105" uniqueCount="84">
  <si>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</si>
  <si>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</si>
  <si>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</si>
  <si>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</si>
  <si>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</si>
  <si>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</si>
  <si>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</si>
  <si>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</si>
  <si>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</si>
  <si>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</si>
  <si>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</si>
  <si>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</si>
  <si>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</si>
  <si>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</si>
  <si>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</si>
  <si>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</si>
  <si>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</si>
  <si>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</si>
  <si>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</si>
  <si>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</si>
  <si>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</si>
  <si>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</si>
  <si>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</si>
  <si>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</si>
  <si>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</si>
  <si>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</si>
  <si>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</si>
  <si>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</si>
  <si>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</si>
  <si>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</si>
  <si>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</si>
  <si>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</si>
  <si>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</si>
  <si>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</si>
  <si>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</si>
  <si>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</si>
  <si>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</si>
  <si>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</si>
  <si>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</si>
  <si>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</si>
  <si>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</si>
  <si>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</si>
  <si>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</si>
  <si>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</si>
  <si>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</si>
  <si>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</si>
  <si>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</si>
  <si>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</si>
  <si>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</si>
  <si>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</si>
  <si>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</si>
  <si>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</si>
  <si>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</si>
  <si>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</si>
  <si>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</si>
  <si>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</si>
  <si>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</si>
  <si>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</si>
  <si>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</si>
  <si>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</si>
  <si>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</si>
  <si>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</si>
  <si>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</si>
  <si>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</si>
  <si>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</si>
  <si>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</si>
  <si>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</si>
  <si>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</si>
  <si>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</si>
  <si>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</si>
  <si>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</si>
  <si>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</si>
  <si>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</si>
  <si>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</si>
  <si>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</si>
  <si>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</si>
  <si>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Lead No. 13558</t>
  </si>
  <si>
    <t>SACHIN BHAOGI GARUDKAR</t>
  </si>
  <si>
    <t>CB (Dahisar C M Road Branch)</t>
  </si>
  <si>
    <t>CB -Dahisar C M Road Branch -  SACHIN BHAOGI GARUDKAR - FLAT NO 403 new padma chs ltd near suresh dubey plaza near nagela talao gala nagar nalasopara east palghar 401209</t>
  </si>
  <si>
    <t>1 BHK</t>
  </si>
  <si>
    <t>page</t>
  </si>
  <si>
    <t>OC</t>
  </si>
  <si>
    <t>4th Flr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</si>
</sst>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2" fillId="2" borderId="4" xfId="0" applyFont="1" applyFill="1" applyBorder="1"/>
    <xf numFmtId="4" fontId="0" fillId="2" borderId="0" xfId="0" applyNumberFormat="1" applyFill="1"/>
    <xf numFmtId="43" fontId="0" fillId="2" borderId="0" xfId="1" applyFon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0" fontId="0" fillId="0" borderId="0" xfId="0" applyFont="1"/>
    <xf numFmtId="43" fontId="0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190500</xdr:rowOff>
    </xdr:from>
    <xdr:to>
      <xdr:col>12</xdr:col>
      <xdr:colOff>274662</xdr:colOff>
      <xdr:row>23</xdr:row>
      <xdr:rowOff>14654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461D9-6A97-3680-A349-4E1EFAA90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731" y="1384788"/>
          <a:ext cx="4553585" cy="3465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572516</xdr:colOff>
      <xdr:row>40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4B3277-A401-8D9E-9861-3EBA42D3D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78116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DB6C3B-3776-7A89-F717-807BA5609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14</xdr:col>
      <xdr:colOff>67875</xdr:colOff>
      <xdr:row>92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409158-F508-635E-F4B9-8846083A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8602275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14</xdr:col>
      <xdr:colOff>267928</xdr:colOff>
      <xdr:row>139</xdr:row>
      <xdr:rowOff>163118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840EA6-EB37-B161-FCEE-47D89D7E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097500"/>
          <a:ext cx="8802328" cy="8545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2" t="s">
        <v>43</v>
      </c>
      <c r="H2" s="103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9" zoomScale="130" zoomScaleNormal="13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5" customWidth="1"/>
    <col min="4" max="4" width="15.5703125" style="11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6"/>
      <c r="D1" s="107"/>
    </row>
    <row r="2" spans="1:13" x14ac:dyDescent="0.25">
      <c r="A2" s="9"/>
      <c r="C2" s="98" t="s">
        <v>83</v>
      </c>
      <c r="D2" s="108"/>
      <c r="F2" s="5"/>
      <c r="G2" s="5"/>
      <c r="H2" s="98" t="s">
        <v>75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9">
        <f>C4+C5</f>
        <v>7300</v>
      </c>
      <c r="D3" s="110" t="s">
        <v>71</v>
      </c>
      <c r="F3" s="72" t="s">
        <v>66</v>
      </c>
      <c r="G3" s="84" t="s">
        <v>62</v>
      </c>
      <c r="H3" s="76"/>
      <c r="I3" s="74"/>
      <c r="J3" s="76"/>
      <c r="L3" t="s">
        <v>70</v>
      </c>
    </row>
    <row r="4" spans="1:13" ht="30" x14ac:dyDescent="0.25">
      <c r="A4" s="12" t="s">
        <v>9</v>
      </c>
      <c r="B4" s="11"/>
      <c r="C4" s="109">
        <v>2500</v>
      </c>
      <c r="D4" s="111"/>
      <c r="F4" s="83" t="s">
        <v>80</v>
      </c>
      <c r="G4" s="84" t="s">
        <v>57</v>
      </c>
      <c r="H4" s="96">
        <v>40.28</v>
      </c>
      <c r="I4" s="74">
        <f>H4*10.764</f>
        <v>433.57391999999999</v>
      </c>
      <c r="J4" s="73"/>
      <c r="K4" s="3"/>
      <c r="L4" s="3"/>
    </row>
    <row r="5" spans="1:13" x14ac:dyDescent="0.25">
      <c r="A5" s="9" t="s">
        <v>10</v>
      </c>
      <c r="B5" s="11"/>
      <c r="C5" s="109">
        <v>4800</v>
      </c>
      <c r="D5" s="111"/>
      <c r="F5" s="5"/>
      <c r="G5" s="73"/>
      <c r="H5" s="73"/>
      <c r="I5" s="74"/>
    </row>
    <row r="6" spans="1:13" x14ac:dyDescent="0.25">
      <c r="A6" s="9" t="s">
        <v>11</v>
      </c>
      <c r="B6" s="11"/>
      <c r="C6" s="109">
        <f>C4</f>
        <v>2500</v>
      </c>
      <c r="D6" s="111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24</v>
      </c>
      <c r="D7" s="4"/>
      <c r="E7" s="3"/>
    </row>
    <row r="8" spans="1:13" x14ac:dyDescent="0.25">
      <c r="A8" s="9" t="s">
        <v>13</v>
      </c>
      <c r="B8" s="13"/>
      <c r="C8" s="4">
        <f>C9-C7</f>
        <v>36</v>
      </c>
      <c r="D8" s="84" t="s">
        <v>82</v>
      </c>
      <c r="E8" s="84">
        <v>2001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36</v>
      </c>
      <c r="D10" s="4"/>
      <c r="E10" s="5"/>
      <c r="F10" s="71"/>
      <c r="G10" s="71"/>
    </row>
    <row r="11" spans="1:13" x14ac:dyDescent="0.25">
      <c r="A11" s="9"/>
      <c r="B11" s="14"/>
      <c r="C11" s="112">
        <f>C10%</f>
        <v>0.36</v>
      </c>
      <c r="D11" s="112"/>
      <c r="E11" s="3"/>
    </row>
    <row r="12" spans="1:13" x14ac:dyDescent="0.25">
      <c r="A12" s="9" t="s">
        <v>16</v>
      </c>
      <c r="B12" s="11"/>
      <c r="C12" s="109">
        <f>C6*C11</f>
        <v>900</v>
      </c>
      <c r="D12" s="111"/>
      <c r="E12" s="73"/>
    </row>
    <row r="13" spans="1:13" x14ac:dyDescent="0.25">
      <c r="A13" s="9" t="s">
        <v>17</v>
      </c>
      <c r="B13" s="11"/>
      <c r="C13" s="109">
        <f>C6-C12</f>
        <v>1600</v>
      </c>
      <c r="D13" s="111"/>
    </row>
    <row r="14" spans="1:13" x14ac:dyDescent="0.25">
      <c r="A14" s="9" t="s">
        <v>10</v>
      </c>
      <c r="B14" s="11"/>
      <c r="C14" s="109">
        <f>C5</f>
        <v>4800</v>
      </c>
      <c r="D14" s="111"/>
      <c r="F14" s="71"/>
      <c r="G14" s="71"/>
      <c r="H14" s="4"/>
    </row>
    <row r="15" spans="1:13" x14ac:dyDescent="0.25">
      <c r="B15" s="11"/>
      <c r="C15" s="109"/>
      <c r="D15" s="111"/>
      <c r="H15" s="4"/>
    </row>
    <row r="16" spans="1:13" x14ac:dyDescent="0.25">
      <c r="A16" s="15" t="s">
        <v>18</v>
      </c>
      <c r="B16" s="16"/>
      <c r="C16" s="110">
        <f>C14+C13</f>
        <v>6400</v>
      </c>
      <c r="D16" s="110"/>
      <c r="E16" s="31"/>
      <c r="H16" s="71"/>
    </row>
    <row r="17" spans="1:10" x14ac:dyDescent="0.25">
      <c r="B17" s="13"/>
      <c r="C17" s="4"/>
      <c r="D17" s="4"/>
      <c r="H17" s="71"/>
    </row>
    <row r="18" spans="1:10" ht="16.5" x14ac:dyDescent="0.3">
      <c r="A18" s="99" t="s">
        <v>57</v>
      </c>
      <c r="B18" s="5"/>
      <c r="C18" s="113">
        <v>434</v>
      </c>
      <c r="D18" s="113"/>
      <c r="E18" s="93"/>
      <c r="H18" s="95"/>
    </row>
    <row r="19" spans="1:10" x14ac:dyDescent="0.25">
      <c r="A19" s="9"/>
      <c r="B19" s="4"/>
      <c r="C19" s="114">
        <f>C18*C16</f>
        <v>2777600</v>
      </c>
      <c r="D19" s="115" t="s">
        <v>41</v>
      </c>
      <c r="E19" s="94">
        <v>3500000</v>
      </c>
      <c r="H19" s="4"/>
    </row>
    <row r="20" spans="1:10" x14ac:dyDescent="0.25">
      <c r="A20" s="9"/>
      <c r="B20" s="31"/>
      <c r="C20" s="116">
        <f>C19*0.9</f>
        <v>2499840</v>
      </c>
      <c r="D20" s="115" t="s">
        <v>19</v>
      </c>
      <c r="E20" s="75">
        <f>E19/C18</f>
        <v>8064.5161290322585</v>
      </c>
      <c r="F20" s="6"/>
      <c r="H20" s="71"/>
    </row>
    <row r="21" spans="1:10" x14ac:dyDescent="0.25">
      <c r="A21" s="9"/>
      <c r="C21" s="116">
        <f>C19*80%</f>
        <v>2222080</v>
      </c>
      <c r="D21" s="115" t="s">
        <v>20</v>
      </c>
      <c r="E21" s="75"/>
      <c r="F21" s="31"/>
    </row>
    <row r="22" spans="1:10" x14ac:dyDescent="0.25">
      <c r="A22" s="9"/>
      <c r="E22" s="75"/>
    </row>
    <row r="23" spans="1:10" x14ac:dyDescent="0.25">
      <c r="A23" s="17" t="s">
        <v>21</v>
      </c>
      <c r="B23" s="18"/>
      <c r="C23" s="117">
        <f>C4*D23</f>
        <v>1193500</v>
      </c>
      <c r="D23" s="117">
        <f>C18*1.1</f>
        <v>477.40000000000003</v>
      </c>
      <c r="E23" s="75"/>
    </row>
    <row r="24" spans="1:10" x14ac:dyDescent="0.25">
      <c r="A24" s="9" t="s">
        <v>22</v>
      </c>
      <c r="E24" s="3"/>
    </row>
    <row r="25" spans="1:10" x14ac:dyDescent="0.25">
      <c r="A25" s="19" t="s">
        <v>23</v>
      </c>
      <c r="B25" s="10"/>
      <c r="C25" s="116">
        <f>C19*0.03/12</f>
        <v>6944</v>
      </c>
      <c r="D25" s="116"/>
      <c r="E25" s="75"/>
    </row>
    <row r="26" spans="1:10" x14ac:dyDescent="0.25">
      <c r="C26" s="116"/>
      <c r="D26" s="116"/>
      <c r="F26" s="73" t="s">
        <v>76</v>
      </c>
    </row>
    <row r="27" spans="1:10" x14ac:dyDescent="0.25">
      <c r="A27" s="5" t="s">
        <v>79</v>
      </c>
      <c r="B27" s="5"/>
      <c r="C27" s="118"/>
      <c r="D27" s="118"/>
    </row>
    <row r="28" spans="1:10" x14ac:dyDescent="0.25">
      <c r="D28" s="119"/>
    </row>
    <row r="29" spans="1:10" x14ac:dyDescent="0.25">
      <c r="G29" s="3"/>
      <c r="H29" s="3"/>
    </row>
    <row r="30" spans="1:10" ht="18.75" x14ac:dyDescent="0.3">
      <c r="E30" s="104" t="s">
        <v>78</v>
      </c>
      <c r="F30" s="104"/>
      <c r="G30" s="3"/>
      <c r="H30" s="3"/>
    </row>
    <row r="31" spans="1:10" ht="18.75" x14ac:dyDescent="0.3">
      <c r="E31" s="104" t="s">
        <v>77</v>
      </c>
      <c r="F31" s="104"/>
      <c r="G31" s="3"/>
      <c r="H31" s="3"/>
    </row>
    <row r="32" spans="1:10" ht="18.75" x14ac:dyDescent="0.3">
      <c r="E32" s="97" t="s">
        <v>41</v>
      </c>
      <c r="F32" s="97">
        <f>C19</f>
        <v>2777600</v>
      </c>
      <c r="G32" s="3"/>
      <c r="H32" s="3"/>
      <c r="J32">
        <v>387</v>
      </c>
    </row>
    <row r="33" spans="1:10" ht="18.75" x14ac:dyDescent="0.3">
      <c r="E33" s="97" t="s">
        <v>19</v>
      </c>
      <c r="F33" s="97">
        <f>F32*90%</f>
        <v>2499840</v>
      </c>
      <c r="G33" s="3"/>
      <c r="H33" s="75">
        <f>F32*80</f>
        <v>222208000</v>
      </c>
      <c r="J33">
        <f>J32*1.2</f>
        <v>464.4</v>
      </c>
    </row>
    <row r="34" spans="1:10" ht="18.75" x14ac:dyDescent="0.3">
      <c r="E34" s="97" t="s">
        <v>20</v>
      </c>
      <c r="F34" s="97">
        <f>F32*80%</f>
        <v>2222080</v>
      </c>
      <c r="G34" s="3"/>
      <c r="H34" s="3"/>
      <c r="J34">
        <v>3724875</v>
      </c>
    </row>
    <row r="35" spans="1:10" x14ac:dyDescent="0.25">
      <c r="E35" s="3"/>
      <c r="F35" s="3"/>
      <c r="G35" s="3"/>
      <c r="H35" s="3"/>
      <c r="J35">
        <f>J34/J33</f>
        <v>8020.8333333333339</v>
      </c>
    </row>
    <row r="36" spans="1:10" x14ac:dyDescent="0.25">
      <c r="E36" s="3"/>
      <c r="F36" s="3"/>
      <c r="G36" s="3"/>
      <c r="H36" s="3"/>
    </row>
    <row r="37" spans="1:10" x14ac:dyDescent="0.25">
      <c r="E37" s="3"/>
      <c r="F37" s="3"/>
      <c r="G37" s="3"/>
      <c r="H37" s="3"/>
    </row>
    <row r="38" spans="1:10" x14ac:dyDescent="0.25">
      <c r="E38" s="3"/>
      <c r="F38" s="3"/>
      <c r="G38" s="3"/>
      <c r="H38" s="3"/>
    </row>
    <row r="46" spans="1:10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15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S2" sqref="S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f>C2/1.2</f>
        <v>390</v>
      </c>
      <c r="C2">
        <v>468</v>
      </c>
      <c r="D2" s="87">
        <f>C2*1.2</f>
        <v>561.6</v>
      </c>
      <c r="E2" s="87">
        <v>3800000</v>
      </c>
      <c r="F2" s="87">
        <f>E2/B2</f>
        <v>9743.5897435897441</v>
      </c>
      <c r="G2" s="77">
        <f>E2/C2</f>
        <v>8119.6581196581201</v>
      </c>
      <c r="H2" s="71">
        <f>E2/D2</f>
        <v>6766.3817663817663</v>
      </c>
      <c r="I2">
        <v>2</v>
      </c>
      <c r="J2">
        <v>29</v>
      </c>
      <c r="O2" s="86">
        <f t="shared" ref="O2:O7" si="0">P2/1.2</f>
        <v>395.75639999999999</v>
      </c>
      <c r="P2" s="87">
        <f>44.12*10.764</f>
        <v>474.90767999999997</v>
      </c>
      <c r="Q2" s="87">
        <v>2800000</v>
      </c>
      <c r="R2" s="87">
        <f t="shared" ref="R2:R3" si="1">Q2/O2</f>
        <v>7075.0593041578104</v>
      </c>
      <c r="S2" s="100">
        <f t="shared" ref="S2:S7" si="2">Q2/P2</f>
        <v>5895.8827534648426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71">
        <f>C3/1.2</f>
        <v>441.66666666666669</v>
      </c>
      <c r="C3">
        <v>530</v>
      </c>
      <c r="D3" s="87">
        <f t="shared" ref="D3:D9" si="3">C3*1.2</f>
        <v>636</v>
      </c>
      <c r="E3" s="87">
        <v>3500000</v>
      </c>
      <c r="F3" s="87">
        <f t="shared" ref="F3:F6" si="4">E3/B3</f>
        <v>7924.5283018867922</v>
      </c>
      <c r="G3" s="101">
        <f t="shared" ref="G3:G7" si="5">E3/C3</f>
        <v>6603.7735849056608</v>
      </c>
      <c r="H3" s="71">
        <f t="shared" ref="H3:H7" si="6">E3/D3</f>
        <v>5503.1446540880506</v>
      </c>
      <c r="I3">
        <v>11</v>
      </c>
      <c r="J3">
        <v>1103</v>
      </c>
      <c r="O3" s="86">
        <f t="shared" si="0"/>
        <v>408.13499999999999</v>
      </c>
      <c r="P3" s="87">
        <f>45.5*10.764</f>
        <v>489.76199999999994</v>
      </c>
      <c r="Q3" s="87">
        <v>3890000</v>
      </c>
      <c r="R3" s="87">
        <f t="shared" si="1"/>
        <v>9531.1600328322747</v>
      </c>
      <c r="S3" s="87">
        <f t="shared" si="2"/>
        <v>7942.6333606935623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f>C4/1.2</f>
        <v>541.66666666666674</v>
      </c>
      <c r="C4">
        <v>650</v>
      </c>
      <c r="D4" s="87">
        <f t="shared" si="3"/>
        <v>780</v>
      </c>
      <c r="E4" s="87">
        <v>3500000</v>
      </c>
      <c r="F4" s="87">
        <f t="shared" si="4"/>
        <v>6461.538461538461</v>
      </c>
      <c r="G4" s="77">
        <f t="shared" si="5"/>
        <v>5384.6153846153848</v>
      </c>
      <c r="H4" s="71">
        <f t="shared" si="6"/>
        <v>4487.1794871794873</v>
      </c>
      <c r="O4" s="86">
        <f t="shared" si="0"/>
        <v>286.77089999999998</v>
      </c>
      <c r="P4" s="87">
        <f>31.97*10.764</f>
        <v>344.12507999999997</v>
      </c>
      <c r="Q4" s="87">
        <v>1600000</v>
      </c>
      <c r="R4" s="87">
        <f>Q4/O4</f>
        <v>5579.366665167212</v>
      </c>
      <c r="S4" s="87">
        <f t="shared" si="2"/>
        <v>4649.472220972677</v>
      </c>
      <c r="T4" s="87"/>
      <c r="U4" s="88"/>
      <c r="V4" s="3"/>
      <c r="W4" s="3"/>
      <c r="X4" s="3"/>
      <c r="Y4" s="3"/>
    </row>
    <row r="5" spans="1:32" x14ac:dyDescent="0.25">
      <c r="B5" s="71">
        <v>470</v>
      </c>
      <c r="C5">
        <f>B5*1.2</f>
        <v>564</v>
      </c>
      <c r="D5" s="87">
        <f t="shared" si="3"/>
        <v>676.8</v>
      </c>
      <c r="E5" s="87">
        <v>3300000</v>
      </c>
      <c r="F5" s="87">
        <f t="shared" si="4"/>
        <v>7021.2765957446809</v>
      </c>
      <c r="G5" s="101">
        <f t="shared" si="5"/>
        <v>5851.0638297872338</v>
      </c>
      <c r="H5">
        <f t="shared" si="6"/>
        <v>4875.8865248226957</v>
      </c>
      <c r="I5">
        <v>1</v>
      </c>
      <c r="J5">
        <v>501</v>
      </c>
      <c r="O5" s="86">
        <f t="shared" si="0"/>
        <v>380.86619999999999</v>
      </c>
      <c r="P5" s="87">
        <f>42.46*10.764</f>
        <v>457.03943999999996</v>
      </c>
      <c r="Q5" s="87">
        <v>3000000</v>
      </c>
      <c r="R5" s="87">
        <f>Q5/O5</f>
        <v>7876.7819249909817</v>
      </c>
      <c r="S5" s="100">
        <f t="shared" si="2"/>
        <v>6563.9849374924852</v>
      </c>
      <c r="T5" s="87"/>
      <c r="U5" s="88"/>
      <c r="V5" s="3"/>
      <c r="W5" s="3"/>
      <c r="X5" s="3"/>
      <c r="Y5" s="3"/>
    </row>
    <row r="6" spans="1:32" x14ac:dyDescent="0.25">
      <c r="C6">
        <f t="shared" ref="C6:C12" si="7">B6*1.2</f>
        <v>0</v>
      </c>
      <c r="D6" s="87">
        <f t="shared" si="3"/>
        <v>0</v>
      </c>
      <c r="E6" s="87"/>
      <c r="F6" s="87" t="e">
        <f t="shared" si="4"/>
        <v>#DIV/0!</v>
      </c>
      <c r="G6" s="77" t="e">
        <f t="shared" si="5"/>
        <v>#DIV/0!</v>
      </c>
      <c r="H6" t="e">
        <f t="shared" si="6"/>
        <v>#DIV/0!</v>
      </c>
      <c r="I6">
        <v>6</v>
      </c>
      <c r="J6">
        <v>603</v>
      </c>
      <c r="O6" s="87">
        <f t="shared" si="0"/>
        <v>328.03289999999998</v>
      </c>
      <c r="P6" s="87">
        <f>36.57*10.764</f>
        <v>393.63947999999999</v>
      </c>
      <c r="Q6" s="87">
        <v>2500000</v>
      </c>
      <c r="R6" s="87">
        <f>Q6/O6</f>
        <v>7621.1867773019112</v>
      </c>
      <c r="S6" s="100">
        <f t="shared" si="2"/>
        <v>6350.9889810849263</v>
      </c>
      <c r="T6" s="87"/>
      <c r="U6" s="88"/>
      <c r="V6" s="3"/>
      <c r="W6" s="3"/>
      <c r="X6" s="3"/>
      <c r="Y6" s="3"/>
    </row>
    <row r="7" spans="1:32" x14ac:dyDescent="0.25">
      <c r="C7">
        <f t="shared" si="7"/>
        <v>0</v>
      </c>
      <c r="D7" s="87">
        <f t="shared" si="3"/>
        <v>0</v>
      </c>
      <c r="E7" s="87"/>
      <c r="F7" s="87" t="e">
        <f t="shared" ref="F7:F14" si="8">ROUND((E7/B7),0)</f>
        <v>#DIV/0!</v>
      </c>
      <c r="G7" s="77" t="e">
        <f t="shared" si="5"/>
        <v>#DIV/0!</v>
      </c>
      <c r="H7" t="e">
        <f t="shared" si="6"/>
        <v>#DIV/0!</v>
      </c>
      <c r="I7">
        <v>7</v>
      </c>
      <c r="J7">
        <v>702</v>
      </c>
      <c r="O7" s="87">
        <f t="shared" si="0"/>
        <v>395.93579999999997</v>
      </c>
      <c r="P7" s="87">
        <f>44.14*10.764</f>
        <v>475.12295999999998</v>
      </c>
      <c r="Q7" s="87">
        <v>3280000</v>
      </c>
      <c r="R7" s="87">
        <f t="shared" ref="R7:R13" si="9">Q7/O7</f>
        <v>8284.1713227245436</v>
      </c>
      <c r="S7" s="87">
        <f t="shared" si="2"/>
        <v>6903.4761022704524</v>
      </c>
      <c r="T7" s="87"/>
      <c r="U7" s="88"/>
      <c r="V7" s="3"/>
      <c r="W7" s="3"/>
      <c r="X7" s="3"/>
      <c r="Y7" s="3"/>
    </row>
    <row r="8" spans="1:32" x14ac:dyDescent="0.25">
      <c r="C8">
        <f t="shared" si="7"/>
        <v>0</v>
      </c>
      <c r="D8" s="87">
        <f t="shared" si="3"/>
        <v>0</v>
      </c>
      <c r="E8" s="87"/>
      <c r="F8" s="87" t="e">
        <f t="shared" si="8"/>
        <v>#DIV/0!</v>
      </c>
      <c r="G8" s="77" t="e">
        <f t="shared" ref="G8:G9" si="10">F8/C8</f>
        <v>#DIV/0!</v>
      </c>
      <c r="H8" t="e">
        <f t="shared" ref="H8:H13" si="11">F8/D8</f>
        <v>#DIV/0!</v>
      </c>
      <c r="O8" s="87"/>
      <c r="P8" s="87"/>
      <c r="Q8" s="87"/>
      <c r="R8" s="87" t="e">
        <f t="shared" si="9"/>
        <v>#DIV/0!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7"/>
        <v>0</v>
      </c>
      <c r="D9" s="87">
        <f t="shared" si="3"/>
        <v>0</v>
      </c>
      <c r="E9" s="87"/>
      <c r="F9" s="87" t="e">
        <f t="shared" si="8"/>
        <v>#DIV/0!</v>
      </c>
      <c r="G9" s="77" t="e">
        <f t="shared" si="10"/>
        <v>#DIV/0!</v>
      </c>
      <c r="H9" t="e">
        <f t="shared" si="11"/>
        <v>#DIV/0!</v>
      </c>
      <c r="O9" s="87"/>
      <c r="P9" s="87"/>
      <c r="Q9" s="87"/>
      <c r="R9" s="87" t="e">
        <f t="shared" si="9"/>
        <v>#DIV/0!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7"/>
        <v>0</v>
      </c>
      <c r="D10" s="87">
        <v>0</v>
      </c>
      <c r="E10" s="87"/>
      <c r="F10" s="87" t="e">
        <f t="shared" si="8"/>
        <v>#DIV/0!</v>
      </c>
      <c r="G10" t="e">
        <f t="shared" ref="G10:G14" si="12">ROUND((E10/C10),0)</f>
        <v>#DIV/0!</v>
      </c>
      <c r="H10" t="e">
        <f t="shared" si="11"/>
        <v>#DIV/0!</v>
      </c>
      <c r="O10" s="87"/>
      <c r="P10" s="87" t="e">
        <f>#REF!*1.1</f>
        <v>#REF!</v>
      </c>
      <c r="Q10" s="87"/>
      <c r="R10" s="87" t="e">
        <f t="shared" si="9"/>
        <v>#DIV/0!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7"/>
        <v>0</v>
      </c>
      <c r="D11">
        <f t="shared" ref="D11:D14" si="13">C11*1.2</f>
        <v>0</v>
      </c>
      <c r="E11" s="87"/>
      <c r="F11" t="e">
        <f t="shared" si="8"/>
        <v>#DIV/0!</v>
      </c>
      <c r="G11" t="e">
        <f t="shared" si="12"/>
        <v>#DIV/0!</v>
      </c>
      <c r="H11" t="e">
        <f t="shared" si="11"/>
        <v>#DIV/0!</v>
      </c>
      <c r="P11" s="87" t="e">
        <f>#REF!*1.1</f>
        <v>#REF!</v>
      </c>
      <c r="Q11" s="87"/>
      <c r="R11" s="87" t="e">
        <f t="shared" si="9"/>
        <v>#DIV/0!</v>
      </c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7"/>
        <v>0</v>
      </c>
      <c r="D12">
        <f t="shared" si="13"/>
        <v>0</v>
      </c>
      <c r="E12" s="87"/>
      <c r="F12" t="e">
        <f t="shared" si="8"/>
        <v>#DIV/0!</v>
      </c>
      <c r="G12" t="e">
        <f t="shared" si="12"/>
        <v>#DIV/0!</v>
      </c>
      <c r="H12" t="e">
        <f t="shared" si="11"/>
        <v>#DIV/0!</v>
      </c>
      <c r="I12">
        <f t="shared" ref="I12:I14" si="14">U12</f>
        <v>0</v>
      </c>
      <c r="J12">
        <f t="shared" ref="J12:J14" si="15">V12</f>
        <v>0</v>
      </c>
      <c r="P12" s="87" t="e">
        <f>#REF!*1.1</f>
        <v>#REF!</v>
      </c>
      <c r="Q12" s="87"/>
      <c r="R12" s="87" t="e">
        <f t="shared" si="9"/>
        <v>#DIV/0!</v>
      </c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6">B13*1.1</f>
        <v>0</v>
      </c>
      <c r="D13">
        <f t="shared" si="13"/>
        <v>0</v>
      </c>
      <c r="E13" s="87"/>
      <c r="F13" t="e">
        <f t="shared" si="8"/>
        <v>#DIV/0!</v>
      </c>
      <c r="G13" t="e">
        <f t="shared" si="12"/>
        <v>#DIV/0!</v>
      </c>
      <c r="H13" t="e">
        <f t="shared" si="11"/>
        <v>#DIV/0!</v>
      </c>
      <c r="I13">
        <f t="shared" si="14"/>
        <v>0</v>
      </c>
      <c r="J13">
        <f t="shared" si="15"/>
        <v>0</v>
      </c>
      <c r="R13" s="87" t="e">
        <f t="shared" si="9"/>
        <v>#DIV/0!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6"/>
        <v>0</v>
      </c>
      <c r="D14">
        <f t="shared" si="13"/>
        <v>0</v>
      </c>
      <c r="E14" s="87"/>
      <c r="F14" t="e">
        <f t="shared" si="8"/>
        <v>#DIV/0!</v>
      </c>
      <c r="G14" t="e">
        <f t="shared" si="12"/>
        <v>#DIV/0!</v>
      </c>
      <c r="H14" t="e">
        <f t="shared" ref="H14" si="17">ROUND((E14/D14),0)</f>
        <v>#DIV/0!</v>
      </c>
      <c r="I14">
        <f t="shared" si="14"/>
        <v>0</v>
      </c>
      <c r="J14">
        <f t="shared" si="15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8">B15*1.2</f>
        <v>0</v>
      </c>
      <c r="D15">
        <f t="shared" ref="D15:D18" si="19">C15*1.2</f>
        <v>0</v>
      </c>
      <c r="E15" s="87"/>
      <c r="F15" t="e">
        <f t="shared" ref="F15:F18" si="20">ROUND((E15/B15),0)</f>
        <v>#DIV/0!</v>
      </c>
      <c r="G15" t="e">
        <f t="shared" ref="G15:G18" si="21">ROUND((E15/C15),0)</f>
        <v>#DIV/0!</v>
      </c>
      <c r="H15" t="e">
        <f t="shared" ref="H15:H18" si="22">ROUND((E15/D15),0)</f>
        <v>#DIV/0!</v>
      </c>
      <c r="I15">
        <f t="shared" ref="I15:J18" si="23">U15</f>
        <v>0</v>
      </c>
      <c r="J15">
        <f t="shared" si="23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4">B16*1.2</f>
        <v>0</v>
      </c>
      <c r="D16">
        <f t="shared" si="19"/>
        <v>0</v>
      </c>
      <c r="E16" s="87"/>
      <c r="F16" t="e">
        <f t="shared" si="20"/>
        <v>#DIV/0!</v>
      </c>
      <c r="G16" t="e">
        <f t="shared" si="21"/>
        <v>#DIV/0!</v>
      </c>
      <c r="H16" t="e">
        <f t="shared" si="22"/>
        <v>#DIV/0!</v>
      </c>
      <c r="I16">
        <f t="shared" si="23"/>
        <v>0</v>
      </c>
      <c r="J16">
        <f t="shared" si="23"/>
        <v>0</v>
      </c>
      <c r="S16" s="87"/>
      <c r="T16" s="87"/>
    </row>
    <row r="17" spans="1:25" x14ac:dyDescent="0.25">
      <c r="B17">
        <f t="shared" ref="B17:B18" si="25">O17</f>
        <v>0</v>
      </c>
      <c r="C17">
        <f t="shared" si="24"/>
        <v>0</v>
      </c>
      <c r="D17">
        <f t="shared" si="19"/>
        <v>0</v>
      </c>
      <c r="E17" s="87"/>
      <c r="F17" t="e">
        <f t="shared" si="20"/>
        <v>#DIV/0!</v>
      </c>
      <c r="G17" t="e">
        <f t="shared" si="21"/>
        <v>#DIV/0!</v>
      </c>
      <c r="H17" t="e">
        <f t="shared" si="22"/>
        <v>#DIV/0!</v>
      </c>
      <c r="I17">
        <f t="shared" si="23"/>
        <v>0</v>
      </c>
      <c r="J17">
        <f t="shared" si="23"/>
        <v>0</v>
      </c>
      <c r="S17" s="87"/>
      <c r="T17" s="87"/>
    </row>
    <row r="18" spans="1:25" x14ac:dyDescent="0.25">
      <c r="B18">
        <f t="shared" si="25"/>
        <v>0</v>
      </c>
      <c r="C18">
        <f t="shared" si="24"/>
        <v>0</v>
      </c>
      <c r="D18">
        <f t="shared" si="19"/>
        <v>0</v>
      </c>
      <c r="E18" s="87"/>
      <c r="F18" t="e">
        <f t="shared" si="20"/>
        <v>#DIV/0!</v>
      </c>
      <c r="G18" t="e">
        <f t="shared" si="21"/>
        <v>#DIV/0!</v>
      </c>
      <c r="H18" t="e">
        <f t="shared" si="22"/>
        <v>#DIV/0!</v>
      </c>
      <c r="I18">
        <f t="shared" si="23"/>
        <v>0</v>
      </c>
      <c r="J18">
        <f t="shared" si="23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2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05" t="s">
        <v>55</v>
      </c>
      <c r="G117" s="105"/>
      <c r="H117" s="105"/>
      <c r="I117" s="105"/>
      <c r="J117" s="105"/>
      <c r="K117" s="105"/>
      <c r="L117" s="105"/>
      <c r="M117" s="105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15:O15"/>
  <sheetViews>
    <sheetView topLeftCell="A16" workbookViewId="0">
      <selection activeCell="O47" sqref="O47"/>
    </sheetView>
  </sheetViews>
  <sheetFormatPr defaultRowHeight="15" x14ac:dyDescent="0.25"/>
  <sheetData>
    <row r="15" spans="14:15" x14ac:dyDescent="0.25">
      <c r="N15" t="s">
        <v>81</v>
      </c>
      <c r="O15">
        <v>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64" workbookViewId="0">
      <selection activeCell="A96" sqref="A9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2025-01-25T05:45:55Z</dcterms:modified>
</cp:coreProperties>
</file>