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Kopri Colony Branch\Rahul Vinod Shirsagar\"/>
    </mc:Choice>
  </mc:AlternateContent>
  <xr:revisionPtr revIDLastSave="0" documentId="13_ncr:1_{ADF9321A-1B5A-4930-ACDC-12D9999CEF3D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Q16" i="45" l="1"/>
  <c r="O8" i="4"/>
  <c r="R8" i="4" s="1"/>
  <c r="P8" i="4"/>
  <c r="S8" i="4" s="1"/>
  <c r="O5" i="4"/>
  <c r="R5" i="4" s="1"/>
  <c r="R4" i="4"/>
  <c r="R6" i="4"/>
  <c r="R7" i="4"/>
  <c r="R9" i="4"/>
  <c r="R10" i="4"/>
  <c r="S3" i="4"/>
  <c r="S5" i="4"/>
  <c r="S9" i="4"/>
  <c r="S10" i="4"/>
  <c r="R3" i="4"/>
  <c r="P4" i="4"/>
  <c r="S4" i="4" s="1"/>
  <c r="P6" i="4"/>
  <c r="S6" i="4" s="1"/>
  <c r="P7" i="4"/>
  <c r="S7" i="4" s="1"/>
  <c r="P9" i="4"/>
  <c r="P10" i="4"/>
  <c r="P11" i="4"/>
  <c r="P12" i="4"/>
  <c r="P13" i="4"/>
  <c r="P3" i="4"/>
  <c r="O3" i="4"/>
  <c r="S2" i="4"/>
  <c r="R2" i="4"/>
  <c r="P2" i="4"/>
  <c r="B9" i="4"/>
  <c r="G9" i="4"/>
  <c r="H10" i="4"/>
  <c r="R129" i="46" l="1"/>
  <c r="R128" i="46"/>
  <c r="C3" i="4"/>
  <c r="D3" i="4"/>
  <c r="C4" i="4"/>
  <c r="D4" i="4" s="1"/>
  <c r="C5" i="4"/>
  <c r="D5" i="4" s="1"/>
  <c r="C6" i="4"/>
  <c r="D6" i="4" s="1"/>
  <c r="C7" i="4"/>
  <c r="D7" i="4" s="1"/>
  <c r="C2" i="4"/>
  <c r="D2" i="4" s="1"/>
  <c r="I8" i="23"/>
  <c r="I9" i="23"/>
  <c r="C33" i="23"/>
  <c r="I4" i="23"/>
  <c r="D2" i="25"/>
  <c r="C8" i="4"/>
  <c r="G8" i="4" s="1"/>
  <c r="C10" i="4"/>
  <c r="G10" i="4" s="1"/>
  <c r="C11" i="4"/>
  <c r="G11" i="4" s="1"/>
  <c r="C12" i="4"/>
  <c r="G12" i="4" s="1"/>
  <c r="C13" i="4"/>
  <c r="G13" i="4" s="1"/>
  <c r="C14" i="4"/>
  <c r="F6" i="4" l="1"/>
  <c r="F5" i="4"/>
  <c r="F3" i="4"/>
  <c r="G7" i="4"/>
  <c r="C15" i="4"/>
  <c r="F4" i="4"/>
  <c r="F2" i="4"/>
  <c r="G4" i="4" l="1"/>
  <c r="G5" i="4"/>
  <c r="G6" i="4"/>
  <c r="D8" i="4"/>
  <c r="H8" i="4" s="1"/>
  <c r="G3" i="4"/>
  <c r="G2" i="4"/>
  <c r="D11" i="4"/>
  <c r="H11" i="4" s="1"/>
  <c r="D12" i="4"/>
  <c r="H12" i="4" s="1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H9" i="4" s="1"/>
  <c r="G30" i="4"/>
  <c r="G31" i="4" s="1"/>
  <c r="D14" i="4"/>
  <c r="J14" i="4"/>
  <c r="I14" i="4"/>
  <c r="D13" i="4"/>
  <c r="H13" i="4" s="1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F12" i="4"/>
  <c r="F9" i="4"/>
  <c r="F8" i="4"/>
  <c r="F11" i="4"/>
  <c r="F7" i="4"/>
  <c r="F13" i="4"/>
  <c r="G14" i="4"/>
  <c r="F14" i="4"/>
  <c r="H14" i="4"/>
</calcChain>
</file>

<file path=xl/sharedStrings.xml><?xml version="1.0" encoding="utf-8"?>
<sst xmlns="http://schemas.openxmlformats.org/spreadsheetml/2006/main" count="107" uniqueCount="84">
  <si>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</si>
  <si>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</si>
  <si>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</si>
  <si>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</si>
  <si>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</si>
  <si>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</si>
  <si>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</si>
  <si>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</si>
  <si>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</si>
  <si>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</si>
  <si>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</si>
  <si>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</si>
  <si>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</si>
  <si>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</si>
  <si>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</si>
  <si>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</si>
  <si>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</si>
  <si>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</si>
  <si>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</si>
  <si>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</si>
  <si>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</si>
  <si>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</si>
  <si>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</si>
  <si>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</si>
  <si>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</si>
  <si>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</si>
  <si>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</si>
  <si>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</si>
  <si>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</si>
  <si>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</si>
  <si>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</si>
  <si>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</si>
  <si>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</si>
  <si>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</si>
  <si>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</si>
  <si>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</si>
  <si>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</si>
  <si>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</si>
  <si>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</si>
  <si>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</si>
  <si>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</si>
  <si>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</si>
  <si>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</si>
  <si>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</si>
  <si>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</si>
  <si>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</si>
  <si>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</si>
  <si>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</si>
  <si>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</si>
  <si>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</si>
  <si>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</si>
  <si>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</si>
  <si>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</si>
  <si>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</si>
  <si>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</si>
  <si>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</si>
  <si>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</si>
  <si>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</si>
  <si>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</si>
  <si>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</si>
  <si>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</si>
  <si>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</si>
  <si>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</si>
  <si>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</si>
  <si>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</si>
  <si>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</si>
  <si>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</si>
  <si>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</si>
  <si>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</si>
  <si>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</si>
  <si>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</si>
  <si>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BUA (10%)</t>
  </si>
  <si>
    <t>Built up area (10%)</t>
  </si>
  <si>
    <t>Lead No. 13530</t>
  </si>
  <si>
    <t>BOI (Kopri Colony Branch)</t>
  </si>
  <si>
    <t xml:space="preserve">Mr. Rahul Vinod Shirsagar </t>
  </si>
  <si>
    <t>Area</t>
  </si>
  <si>
    <t>Sq. M.</t>
  </si>
  <si>
    <t xml:space="preserve">BOI - Kopri Colony Branch - Mr. Rahul Vinod Shirsagar &amp; Sharda Yadav Dhumale - Residential Flat No. 701, 7th Floor, Chandra Bagha Heights, Anand Bharti Marg, Chendani Koliwada , Village - Chendani, Taluka - Thane, District - Thane, Thane East, PIN Code - 400 602  </t>
  </si>
  <si>
    <t>Agreement</t>
  </si>
  <si>
    <t>23.07.2024</t>
  </si>
  <si>
    <t>7th Flr</t>
  </si>
  <si>
    <t>page</t>
  </si>
  <si>
    <t xml:space="preserve">1 BHK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</si>
</sst>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43" fontId="2" fillId="0" borderId="0" xfId="1" applyFont="1"/>
    <xf numFmtId="0" fontId="2" fillId="2" borderId="4" xfId="0" applyFont="1" applyFill="1" applyBorder="1"/>
    <xf numFmtId="4" fontId="0" fillId="3" borderId="0" xfId="0" applyNumberFormat="1" applyFill="1"/>
    <xf numFmtId="43" fontId="10" fillId="0" borderId="8" xfId="1" applyFont="1" applyFill="1" applyBorder="1"/>
    <xf numFmtId="0" fontId="0" fillId="0" borderId="3" xfId="0" applyBorder="1"/>
    <xf numFmtId="0" fontId="2" fillId="0" borderId="0" xfId="0" applyFont="1" applyAlignment="1">
      <alignment horizontal="center"/>
    </xf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4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337626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FEDEB-C286-402C-9C46-14C50DE9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9645" cy="8326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62A115-E8D1-BE6D-07B6-F2B65131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44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11</xdr:col>
      <xdr:colOff>410568</xdr:colOff>
      <xdr:row>80</xdr:row>
      <xdr:rowOff>48509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B16C5B-F422-DCDA-B5B7-1ADBDA556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7116168" cy="6335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11</xdr:col>
      <xdr:colOff>343884</xdr:colOff>
      <xdr:row>124</xdr:row>
      <xdr:rowOff>153538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097702-1DFF-90D6-3EE4-FC9869FDB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7049484" cy="8154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11</xdr:col>
      <xdr:colOff>162884</xdr:colOff>
      <xdr:row>162</xdr:row>
      <xdr:rowOff>172378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3F50C8-B421-529C-B1EF-15385EC72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384000"/>
          <a:ext cx="6868484" cy="6649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11</xdr:col>
      <xdr:colOff>277199</xdr:colOff>
      <xdr:row>203</xdr:row>
      <xdr:rowOff>134406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D3E93AC-0441-0489-DCB2-40EFC962E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242000"/>
          <a:ext cx="6982799" cy="756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11</xdr:col>
      <xdr:colOff>315305</xdr:colOff>
      <xdr:row>246</xdr:row>
      <xdr:rowOff>1064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09249C-4D45-CFDB-AE11-82D4C8E6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243000"/>
          <a:ext cx="7020905" cy="7621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14</xdr:col>
      <xdr:colOff>210770</xdr:colOff>
      <xdr:row>292</xdr:row>
      <xdr:rowOff>86907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E1622FC-CC44-BDA7-228C-AF908775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244000"/>
          <a:ext cx="8745170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14</xdr:col>
      <xdr:colOff>258402</xdr:colOff>
      <xdr:row>339</xdr:row>
      <xdr:rowOff>29775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A9DBA8-A9E3-C5EC-2A28-462BED014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007000"/>
          <a:ext cx="8792802" cy="8602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14</xdr:col>
      <xdr:colOff>182191</xdr:colOff>
      <xdr:row>385</xdr:row>
      <xdr:rowOff>20249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CFDDB47-4EA7-ED87-6CA0-0ED990A9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4770000"/>
          <a:ext cx="8716591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C8046D-DDDF-C3CD-07BD-3EBC4861F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12</xdr:col>
      <xdr:colOff>544022</xdr:colOff>
      <xdr:row>84</xdr:row>
      <xdr:rowOff>115326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3D1A7F-4911-7A32-2C45-228F99420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7859222" cy="7354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9</xdr:col>
      <xdr:colOff>400872</xdr:colOff>
      <xdr:row>122</xdr:row>
      <xdr:rowOff>134326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8AE85E-34A3-2B80-E644-F31A5D026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383000"/>
          <a:ext cx="5887272" cy="6992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38100</xdr:rowOff>
    </xdr:from>
    <xdr:to>
      <xdr:col>15</xdr:col>
      <xdr:colOff>229908</xdr:colOff>
      <xdr:row>166</xdr:row>
      <xdr:rowOff>39217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851BDE-4D0B-C22A-1C95-1F3816B5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660100"/>
          <a:ext cx="9373908" cy="80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12</xdr:col>
      <xdr:colOff>420180</xdr:colOff>
      <xdr:row>185</xdr:row>
      <xdr:rowOff>76609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05814A-A5D5-E616-8C7A-BEE6A1A6F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385000"/>
          <a:ext cx="7735380" cy="29341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1" t="s">
        <v>44</v>
      </c>
      <c r="H2" s="112"/>
    </row>
    <row r="3" spans="2:17" ht="15.75" thickBot="1" x14ac:dyDescent="0.3">
      <c r="B3" s="23" t="s">
        <v>34</v>
      </c>
      <c r="C3" s="25">
        <v>215620</v>
      </c>
      <c r="D3" s="23"/>
      <c r="E3" s="23"/>
      <c r="F3" s="23"/>
      <c r="G3" s="36" t="s">
        <v>45</v>
      </c>
      <c r="H3" s="37" t="s">
        <v>46</v>
      </c>
      <c r="I3" s="38"/>
      <c r="K3" s="39" t="s">
        <v>47</v>
      </c>
      <c r="L3" s="40"/>
      <c r="N3" s="41" t="s">
        <v>48</v>
      </c>
      <c r="O3" s="42"/>
      <c r="P3" s="42"/>
      <c r="Q3" s="43"/>
    </row>
    <row r="4" spans="2:17" ht="27" thickBot="1" x14ac:dyDescent="0.3">
      <c r="B4" s="23" t="s">
        <v>35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25</v>
      </c>
      <c r="L4" s="48" t="s">
        <v>26</v>
      </c>
      <c r="N4" s="36" t="s">
        <v>45</v>
      </c>
      <c r="O4" s="49" t="s">
        <v>46</v>
      </c>
      <c r="P4" s="50"/>
    </row>
    <row r="5" spans="2:17" ht="15.75" thickBot="1" x14ac:dyDescent="0.3">
      <c r="B5" s="23" t="s">
        <v>49</v>
      </c>
      <c r="C5" s="26">
        <f>C3+C4</f>
        <v>323430</v>
      </c>
      <c r="D5" s="27" t="s">
        <v>36</v>
      </c>
      <c r="E5" s="28">
        <f>ROUND(C5/10.764,0)</f>
        <v>30047</v>
      </c>
      <c r="F5" s="27" t="s">
        <v>37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50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27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51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29</v>
      </c>
      <c r="L7" s="51" t="s">
        <v>30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52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53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28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54</v>
      </c>
      <c r="C10" s="26">
        <f>C6+D9</f>
        <v>299028</v>
      </c>
      <c r="D10" s="27" t="s">
        <v>36</v>
      </c>
      <c r="E10" s="28">
        <f>ROUND(C10/10.764,0)</f>
        <v>27780</v>
      </c>
      <c r="F10" s="27" t="s">
        <v>37</v>
      </c>
      <c r="G10" s="44">
        <v>7</v>
      </c>
      <c r="H10" s="45">
        <v>7</v>
      </c>
      <c r="I10" s="46">
        <v>93</v>
      </c>
      <c r="K10" s="59" t="s">
        <v>31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32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38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33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39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40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55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30.7109375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0"/>
    </row>
    <row r="2" spans="1:13" x14ac:dyDescent="0.25">
      <c r="A2" s="9"/>
      <c r="C2" s="101" t="s">
        <v>81</v>
      </c>
      <c r="D2" s="102"/>
      <c r="F2" s="5"/>
      <c r="G2" s="84"/>
      <c r="H2" s="84"/>
      <c r="I2" s="73"/>
      <c r="J2" s="73"/>
      <c r="K2" t="s">
        <v>65</v>
      </c>
    </row>
    <row r="3" spans="1:13" ht="18.75" x14ac:dyDescent="0.3">
      <c r="A3" s="9" t="s">
        <v>9</v>
      </c>
      <c r="B3" s="11"/>
      <c r="C3" s="103">
        <f>C4+C5</f>
        <v>18400</v>
      </c>
      <c r="D3" s="104" t="s">
        <v>56</v>
      </c>
      <c r="F3" s="72" t="s">
        <v>68</v>
      </c>
      <c r="G3" s="84" t="s">
        <v>76</v>
      </c>
      <c r="H3" s="76" t="s">
        <v>77</v>
      </c>
      <c r="I3" s="74" t="s">
        <v>37</v>
      </c>
      <c r="J3" s="76"/>
      <c r="K3" t="s">
        <v>64</v>
      </c>
      <c r="L3">
        <v>344</v>
      </c>
    </row>
    <row r="4" spans="1:13" ht="30" x14ac:dyDescent="0.25">
      <c r="A4" s="12" t="s">
        <v>10</v>
      </c>
      <c r="B4" s="11"/>
      <c r="C4" s="103">
        <v>2600</v>
      </c>
      <c r="D4" s="105"/>
      <c r="F4" s="83" t="s">
        <v>83</v>
      </c>
      <c r="G4" s="84" t="s">
        <v>64</v>
      </c>
      <c r="H4" s="73">
        <v>32.049999999999997</v>
      </c>
      <c r="I4" s="74">
        <f>H4*10.764</f>
        <v>344.98619999999994</v>
      </c>
      <c r="J4" s="73"/>
      <c r="K4" s="3"/>
      <c r="L4" s="3"/>
    </row>
    <row r="5" spans="1:13" x14ac:dyDescent="0.25">
      <c r="A5" s="9" t="s">
        <v>11</v>
      </c>
      <c r="B5" s="11"/>
      <c r="C5" s="103">
        <v>15800</v>
      </c>
      <c r="D5" s="105"/>
      <c r="F5" s="5"/>
      <c r="G5" s="73"/>
      <c r="H5" s="73"/>
      <c r="I5" s="74"/>
    </row>
    <row r="6" spans="1:13" x14ac:dyDescent="0.25">
      <c r="A6" s="9" t="s">
        <v>12</v>
      </c>
      <c r="B6" s="11"/>
      <c r="C6" s="103">
        <f>C4</f>
        <v>2600</v>
      </c>
      <c r="D6" s="105"/>
      <c r="F6" s="5"/>
      <c r="G6" s="73"/>
      <c r="H6" s="76"/>
      <c r="I6" s="74"/>
    </row>
    <row r="7" spans="1:13" x14ac:dyDescent="0.25">
      <c r="A7" s="9" t="s">
        <v>13</v>
      </c>
      <c r="B7" s="13"/>
      <c r="C7" s="4">
        <v>0</v>
      </c>
      <c r="D7" s="4"/>
    </row>
    <row r="8" spans="1:13" x14ac:dyDescent="0.25">
      <c r="A8" s="9" t="s">
        <v>14</v>
      </c>
      <c r="B8" s="13"/>
      <c r="C8" s="4">
        <f>C9-C7</f>
        <v>60</v>
      </c>
      <c r="D8" s="84"/>
      <c r="E8" s="84">
        <v>0</v>
      </c>
      <c r="H8">
        <v>32.6</v>
      </c>
      <c r="I8">
        <f>H8*10.764</f>
        <v>350.90640000000002</v>
      </c>
    </row>
    <row r="9" spans="1:13" x14ac:dyDescent="0.25">
      <c r="A9" s="9" t="s">
        <v>15</v>
      </c>
      <c r="B9" s="13"/>
      <c r="C9" s="4">
        <v>60</v>
      </c>
      <c r="D9" s="85"/>
      <c r="E9" s="84">
        <v>2024</v>
      </c>
      <c r="I9">
        <f>344.87*1.2</f>
        <v>413.84399999999999</v>
      </c>
      <c r="M9" s="71"/>
    </row>
    <row r="10" spans="1:13" ht="30" x14ac:dyDescent="0.25">
      <c r="A10" s="12" t="s">
        <v>16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06">
        <f>C10%</f>
        <v>0</v>
      </c>
      <c r="D11" s="106"/>
      <c r="E11" s="3"/>
    </row>
    <row r="12" spans="1:13" x14ac:dyDescent="0.25">
      <c r="A12" s="9" t="s">
        <v>17</v>
      </c>
      <c r="B12" s="11"/>
      <c r="C12" s="103">
        <f>C6*C11</f>
        <v>0</v>
      </c>
      <c r="D12" s="105"/>
    </row>
    <row r="13" spans="1:13" x14ac:dyDescent="0.25">
      <c r="A13" s="9" t="s">
        <v>18</v>
      </c>
      <c r="B13" s="11"/>
      <c r="C13" s="103">
        <f>C6-C12</f>
        <v>2600</v>
      </c>
      <c r="D13" s="105"/>
    </row>
    <row r="14" spans="1:13" x14ac:dyDescent="0.25">
      <c r="A14" s="9" t="s">
        <v>11</v>
      </c>
      <c r="B14" s="11"/>
      <c r="C14" s="103">
        <f>C5</f>
        <v>15800</v>
      </c>
      <c r="D14" s="105"/>
      <c r="F14" s="71"/>
      <c r="G14" s="71"/>
      <c r="H14" s="4"/>
    </row>
    <row r="15" spans="1:13" x14ac:dyDescent="0.25">
      <c r="B15" s="11"/>
      <c r="C15" s="103"/>
      <c r="D15" s="105"/>
      <c r="H15" s="4"/>
    </row>
    <row r="16" spans="1:13" x14ac:dyDescent="0.25">
      <c r="A16" s="15" t="s">
        <v>19</v>
      </c>
      <c r="B16" s="16"/>
      <c r="C16" s="104">
        <f>C14+C13</f>
        <v>18400</v>
      </c>
      <c r="D16" s="104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97" t="s">
        <v>64</v>
      </c>
      <c r="B18" s="5"/>
      <c r="C18" s="107">
        <v>345</v>
      </c>
      <c r="D18" s="107"/>
      <c r="E18" s="94"/>
    </row>
    <row r="19" spans="1:8" x14ac:dyDescent="0.25">
      <c r="A19" s="9"/>
      <c r="B19" s="4"/>
      <c r="C19" s="108">
        <f>C18*C16</f>
        <v>6348000</v>
      </c>
      <c r="D19" t="s">
        <v>42</v>
      </c>
      <c r="E19" s="95"/>
      <c r="H19" s="4"/>
    </row>
    <row r="20" spans="1:8" x14ac:dyDescent="0.25">
      <c r="A20" s="9"/>
      <c r="B20" s="31"/>
      <c r="C20" s="31">
        <f>C19*0.9</f>
        <v>5713200</v>
      </c>
      <c r="D20" t="s">
        <v>20</v>
      </c>
      <c r="E20" s="75"/>
      <c r="F20" s="6"/>
      <c r="H20" s="71"/>
    </row>
    <row r="21" spans="1:8" x14ac:dyDescent="0.25">
      <c r="A21" s="9"/>
      <c r="C21" s="31">
        <f>C19*80%</f>
        <v>5078400</v>
      </c>
      <c r="D21" t="s">
        <v>21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22</v>
      </c>
      <c r="B23" s="18"/>
      <c r="C23" s="109">
        <f>C4*D23</f>
        <v>986700.00000000012</v>
      </c>
      <c r="D23" s="109">
        <f>C18*1.1</f>
        <v>379.50000000000006</v>
      </c>
      <c r="E23" s="75"/>
    </row>
    <row r="24" spans="1:8" x14ac:dyDescent="0.25">
      <c r="A24" s="9" t="s">
        <v>23</v>
      </c>
      <c r="E24" s="3"/>
    </row>
    <row r="25" spans="1:8" x14ac:dyDescent="0.25">
      <c r="A25" s="19" t="s">
        <v>24</v>
      </c>
      <c r="B25" s="10"/>
      <c r="C25" s="31">
        <f>C19*0.03/12</f>
        <v>15870</v>
      </c>
      <c r="D25" s="31"/>
      <c r="E25" s="75"/>
    </row>
    <row r="26" spans="1:8" x14ac:dyDescent="0.25">
      <c r="C26" s="31"/>
      <c r="D26" s="31"/>
      <c r="F26" s="73" t="s">
        <v>73</v>
      </c>
    </row>
    <row r="27" spans="1:8" x14ac:dyDescent="0.25">
      <c r="A27" s="5" t="s">
        <v>78</v>
      </c>
      <c r="B27" s="5"/>
      <c r="C27" s="110"/>
      <c r="D27" s="110"/>
    </row>
    <row r="28" spans="1:8" x14ac:dyDescent="0.25">
      <c r="D28" s="71"/>
    </row>
    <row r="29" spans="1:8" x14ac:dyDescent="0.25">
      <c r="A29" s="4" t="s">
        <v>79</v>
      </c>
      <c r="B29" s="4"/>
      <c r="G29" s="3"/>
      <c r="H29" s="3"/>
    </row>
    <row r="30" spans="1:8" ht="18.75" x14ac:dyDescent="0.3">
      <c r="A30" s="4" t="s">
        <v>80</v>
      </c>
      <c r="B30" s="96">
        <v>3900000</v>
      </c>
      <c r="E30" s="113" t="s">
        <v>74</v>
      </c>
      <c r="F30" s="113"/>
      <c r="G30" s="3"/>
      <c r="H30" s="3"/>
    </row>
    <row r="31" spans="1:8" ht="18.75" x14ac:dyDescent="0.3">
      <c r="E31" s="113" t="s">
        <v>75</v>
      </c>
      <c r="F31" s="113"/>
      <c r="G31" s="3"/>
      <c r="H31" s="3"/>
    </row>
    <row r="32" spans="1:8" ht="18.75" x14ac:dyDescent="0.3">
      <c r="E32" s="99" t="s">
        <v>42</v>
      </c>
      <c r="F32" s="99">
        <f>C19</f>
        <v>6348000</v>
      </c>
      <c r="G32" s="3"/>
      <c r="H32" s="3"/>
    </row>
    <row r="33" spans="1:8" ht="18.75" x14ac:dyDescent="0.3">
      <c r="C33" s="31">
        <f>B30/C18</f>
        <v>11304.347826086956</v>
      </c>
      <c r="E33" s="99" t="s">
        <v>20</v>
      </c>
      <c r="F33" s="99">
        <f>F32*90%</f>
        <v>5713200</v>
      </c>
      <c r="G33" s="3"/>
      <c r="H33" s="75">
        <f>F32*80</f>
        <v>507840000</v>
      </c>
    </row>
    <row r="34" spans="1:8" ht="18.75" x14ac:dyDescent="0.3">
      <c r="E34" s="99" t="s">
        <v>21</v>
      </c>
      <c r="F34" s="99">
        <f>F32*80%</f>
        <v>5078400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2" sqref="O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71093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72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P1" s="1" t="s">
        <v>71</v>
      </c>
      <c r="Q1" s="1" t="s">
        <v>1</v>
      </c>
      <c r="R1" s="1" t="s">
        <v>70</v>
      </c>
      <c r="S1" s="1" t="s">
        <v>69</v>
      </c>
      <c r="U1" s="2"/>
      <c r="V1" s="2"/>
      <c r="W1" s="2"/>
      <c r="X1" s="2"/>
      <c r="Y1" s="2"/>
    </row>
    <row r="2" spans="1:32" x14ac:dyDescent="0.25">
      <c r="B2">
        <v>370</v>
      </c>
      <c r="C2">
        <f>B2*1.1</f>
        <v>407.00000000000006</v>
      </c>
      <c r="D2" s="87">
        <f>C2*1.2</f>
        <v>488.40000000000003</v>
      </c>
      <c r="E2" s="87">
        <v>7200000</v>
      </c>
      <c r="F2" s="87">
        <f>E2/B2</f>
        <v>19459.45945945946</v>
      </c>
      <c r="G2" s="77">
        <f>E2/C2</f>
        <v>17690.417690417689</v>
      </c>
      <c r="H2">
        <f>E2/D2</f>
        <v>14742.01474201474</v>
      </c>
      <c r="I2" s="35">
        <v>6</v>
      </c>
      <c r="J2" s="35">
        <v>603</v>
      </c>
      <c r="O2" s="86">
        <v>238.42</v>
      </c>
      <c r="P2" s="87">
        <f>O2*1.1</f>
        <v>262.262</v>
      </c>
      <c r="Q2" s="87">
        <v>4300000</v>
      </c>
      <c r="R2" s="98">
        <f>Q2/O2</f>
        <v>18035.39971478903</v>
      </c>
      <c r="S2" s="87">
        <f>Q2/P2</f>
        <v>16395.81792253548</v>
      </c>
      <c r="T2" s="87"/>
      <c r="U2" s="88"/>
      <c r="V2" s="3"/>
      <c r="W2" s="3"/>
      <c r="X2" s="3"/>
      <c r="Y2" s="3"/>
      <c r="AB2" s="33"/>
    </row>
    <row r="3" spans="1:32" x14ac:dyDescent="0.25">
      <c r="B3" s="92">
        <v>691</v>
      </c>
      <c r="C3">
        <f t="shared" ref="C3:C7" si="0">B3*1.1</f>
        <v>760.1</v>
      </c>
      <c r="D3" s="87">
        <f t="shared" ref="D3:D7" si="1">C3*1.2</f>
        <v>912.12</v>
      </c>
      <c r="E3" s="87">
        <v>15100000</v>
      </c>
      <c r="F3" s="87">
        <f t="shared" ref="F3:F6" si="2">E3/B3</f>
        <v>21852.387843704775</v>
      </c>
      <c r="G3" s="77">
        <f t="shared" ref="G3:G7" si="3">E3/C3</f>
        <v>19865.807130640704</v>
      </c>
      <c r="H3">
        <f t="shared" ref="H3:H7" si="4">E3/D3</f>
        <v>16554.839275533919</v>
      </c>
      <c r="I3">
        <v>1</v>
      </c>
      <c r="J3">
        <v>103</v>
      </c>
      <c r="N3">
        <v>25.06</v>
      </c>
      <c r="O3" s="86">
        <f>N3*10.764</f>
        <v>269.74583999999999</v>
      </c>
      <c r="P3" s="87">
        <f>O3*1.1</f>
        <v>296.72042400000004</v>
      </c>
      <c r="Q3" s="87">
        <v>3900000</v>
      </c>
      <c r="R3" s="87">
        <f>Q3/O3</f>
        <v>14458.054292885481</v>
      </c>
      <c r="S3" s="87">
        <f t="shared" ref="S3:S10" si="5">Q3/P3</f>
        <v>13143.685720804981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400</v>
      </c>
      <c r="C4">
        <f t="shared" si="0"/>
        <v>440.00000000000006</v>
      </c>
      <c r="D4" s="87">
        <f t="shared" si="1"/>
        <v>528</v>
      </c>
      <c r="E4" s="87">
        <v>9000000</v>
      </c>
      <c r="F4" s="87">
        <f t="shared" si="2"/>
        <v>22500</v>
      </c>
      <c r="G4" s="77">
        <f t="shared" si="3"/>
        <v>20454.545454545452</v>
      </c>
      <c r="H4">
        <f t="shared" si="4"/>
        <v>17045.454545454544</v>
      </c>
      <c r="I4">
        <v>3</v>
      </c>
      <c r="J4">
        <v>301</v>
      </c>
      <c r="O4" s="86">
        <v>306</v>
      </c>
      <c r="P4" s="87">
        <f t="shared" ref="P4:P13" si="6">O4*1.1</f>
        <v>336.6</v>
      </c>
      <c r="Q4" s="87">
        <v>4950000</v>
      </c>
      <c r="R4" s="115">
        <f t="shared" ref="R4:R10" si="7">Q4/O4</f>
        <v>16176.470588235294</v>
      </c>
      <c r="S4" s="87">
        <f t="shared" si="5"/>
        <v>14705.882352941175</v>
      </c>
      <c r="T4" s="87"/>
      <c r="U4" s="88"/>
      <c r="V4" s="3"/>
      <c r="W4" s="3"/>
      <c r="X4" s="3"/>
      <c r="Y4" s="3"/>
    </row>
    <row r="5" spans="1:32" x14ac:dyDescent="0.25">
      <c r="B5" s="71">
        <v>439</v>
      </c>
      <c r="C5">
        <f t="shared" si="0"/>
        <v>482.90000000000003</v>
      </c>
      <c r="D5" s="87">
        <f t="shared" si="1"/>
        <v>579.48</v>
      </c>
      <c r="E5" s="98">
        <v>8300000</v>
      </c>
      <c r="F5" s="98">
        <f t="shared" si="2"/>
        <v>18906.605922551254</v>
      </c>
      <c r="G5" s="77">
        <f t="shared" si="3"/>
        <v>17187.823565955685</v>
      </c>
      <c r="H5">
        <f t="shared" si="4"/>
        <v>14323.18630496307</v>
      </c>
      <c r="I5">
        <v>3</v>
      </c>
      <c r="J5">
        <v>301</v>
      </c>
      <c r="O5" s="86">
        <f>P5/1.1</f>
        <v>440.90909090909088</v>
      </c>
      <c r="P5" s="87">
        <v>485</v>
      </c>
      <c r="Q5" s="87">
        <v>9000000</v>
      </c>
      <c r="R5" s="87">
        <f t="shared" si="7"/>
        <v>20412.371134020621</v>
      </c>
      <c r="S5" s="87">
        <f t="shared" si="5"/>
        <v>18556.701030927834</v>
      </c>
      <c r="T5" s="87"/>
      <c r="U5" s="88"/>
      <c r="V5" s="3"/>
      <c r="W5" s="3"/>
      <c r="X5" s="3"/>
      <c r="Y5" s="3"/>
    </row>
    <row r="6" spans="1:32" x14ac:dyDescent="0.25">
      <c r="B6">
        <v>420</v>
      </c>
      <c r="C6">
        <f t="shared" si="0"/>
        <v>462.00000000000006</v>
      </c>
      <c r="D6" s="87">
        <f t="shared" si="1"/>
        <v>554.40000000000009</v>
      </c>
      <c r="E6" s="87">
        <v>9500000</v>
      </c>
      <c r="F6" s="87">
        <f t="shared" si="2"/>
        <v>22619.047619047618</v>
      </c>
      <c r="G6" s="77">
        <f t="shared" si="3"/>
        <v>20562.770562770562</v>
      </c>
      <c r="H6">
        <f t="shared" si="4"/>
        <v>17135.642135642134</v>
      </c>
      <c r="I6">
        <v>2</v>
      </c>
      <c r="J6">
        <v>23</v>
      </c>
      <c r="O6" s="87">
        <v>570</v>
      </c>
      <c r="P6" s="87">
        <f t="shared" si="6"/>
        <v>627</v>
      </c>
      <c r="Q6" s="87">
        <v>11200000</v>
      </c>
      <c r="R6" s="87">
        <f t="shared" si="7"/>
        <v>19649.122807017542</v>
      </c>
      <c r="S6" s="87">
        <f t="shared" si="5"/>
        <v>17862.838915470493</v>
      </c>
      <c r="T6" s="87"/>
      <c r="U6" s="88"/>
      <c r="V6" s="3"/>
      <c r="W6" s="3"/>
      <c r="X6" s="3"/>
      <c r="Y6" s="3"/>
    </row>
    <row r="7" spans="1:32" x14ac:dyDescent="0.25">
      <c r="B7">
        <v>450</v>
      </c>
      <c r="C7">
        <f t="shared" si="0"/>
        <v>495.00000000000006</v>
      </c>
      <c r="D7" s="87">
        <f t="shared" si="1"/>
        <v>594</v>
      </c>
      <c r="E7" s="98">
        <v>7700000</v>
      </c>
      <c r="F7" s="98">
        <f t="shared" ref="F7:F14" si="8">ROUND((E7/B7),0)</f>
        <v>17111</v>
      </c>
      <c r="G7" s="77">
        <f t="shared" si="3"/>
        <v>15555.555555555553</v>
      </c>
      <c r="H7">
        <f t="shared" si="4"/>
        <v>12962.962962962964</v>
      </c>
      <c r="I7">
        <v>6</v>
      </c>
      <c r="J7">
        <v>601</v>
      </c>
      <c r="O7" s="87">
        <v>303</v>
      </c>
      <c r="P7" s="87">
        <f t="shared" si="6"/>
        <v>333.3</v>
      </c>
      <c r="Q7" s="87">
        <v>3700000</v>
      </c>
      <c r="R7" s="87">
        <f t="shared" si="7"/>
        <v>12211.221122112211</v>
      </c>
      <c r="S7" s="87">
        <f t="shared" si="5"/>
        <v>11101.110111011101</v>
      </c>
      <c r="T7" s="87"/>
      <c r="U7" s="88"/>
      <c r="V7" s="3"/>
      <c r="W7" s="3"/>
      <c r="X7" s="3"/>
      <c r="Y7" s="3"/>
    </row>
    <row r="8" spans="1:32" x14ac:dyDescent="0.25">
      <c r="B8">
        <v>400</v>
      </c>
      <c r="C8">
        <f t="shared" ref="C8:C14" si="9">B8*1.1</f>
        <v>440.00000000000006</v>
      </c>
      <c r="D8" s="87">
        <f t="shared" ref="D8:D14" si="10">C8*1.2</f>
        <v>528</v>
      </c>
      <c r="E8" s="87">
        <v>7900000</v>
      </c>
      <c r="F8" s="87">
        <f t="shared" si="8"/>
        <v>19750</v>
      </c>
      <c r="G8" s="77">
        <f t="shared" ref="G8:G13" si="11">E8/C8</f>
        <v>17954.545454545452</v>
      </c>
      <c r="H8">
        <f t="shared" ref="H8:H13" si="12">E8/D8</f>
        <v>14962.121212121212</v>
      </c>
      <c r="I8">
        <v>3</v>
      </c>
      <c r="J8">
        <v>305</v>
      </c>
      <c r="O8" s="87">
        <f>P8/1.1</f>
        <v>595.64061818181813</v>
      </c>
      <c r="P8" s="87">
        <f>60.87*10.764</f>
        <v>655.20467999999994</v>
      </c>
      <c r="Q8" s="87">
        <v>11000000</v>
      </c>
      <c r="R8" s="98">
        <f t="shared" si="7"/>
        <v>18467.511556846635</v>
      </c>
      <c r="S8" s="87">
        <f t="shared" si="5"/>
        <v>16788.646869860579</v>
      </c>
      <c r="T8" s="87"/>
      <c r="U8" s="88"/>
      <c r="V8" s="3"/>
      <c r="W8" s="3"/>
      <c r="X8" s="3"/>
      <c r="Y8" s="3"/>
    </row>
    <row r="9" spans="1:32" x14ac:dyDescent="0.25">
      <c r="B9" s="71">
        <f>C9/1.2</f>
        <v>479.16666666666669</v>
      </c>
      <c r="C9">
        <v>575</v>
      </c>
      <c r="D9" s="87">
        <f t="shared" si="10"/>
        <v>690</v>
      </c>
      <c r="E9" s="87">
        <v>7800000</v>
      </c>
      <c r="F9" s="87">
        <f t="shared" si="8"/>
        <v>16278</v>
      </c>
      <c r="G9" s="77">
        <f t="shared" si="11"/>
        <v>13565.217391304348</v>
      </c>
      <c r="H9">
        <f t="shared" si="12"/>
        <v>11304.347826086956</v>
      </c>
      <c r="O9" s="87"/>
      <c r="P9" s="87">
        <f t="shared" si="6"/>
        <v>0</v>
      </c>
      <c r="Q9" s="87"/>
      <c r="R9" s="87" t="e">
        <f t="shared" si="7"/>
        <v>#DIV/0!</v>
      </c>
      <c r="S9" s="87" t="e">
        <f t="shared" si="5"/>
        <v>#DIV/0!</v>
      </c>
      <c r="T9" s="87"/>
      <c r="U9" s="3"/>
      <c r="V9" s="3"/>
      <c r="W9" s="3"/>
      <c r="X9" s="3"/>
      <c r="Y9" s="3"/>
    </row>
    <row r="10" spans="1:32" ht="16.5" x14ac:dyDescent="0.3">
      <c r="B10">
        <v>450</v>
      </c>
      <c r="C10">
        <f t="shared" si="9"/>
        <v>495.00000000000006</v>
      </c>
      <c r="D10" s="87">
        <v>0</v>
      </c>
      <c r="E10" s="87">
        <v>8500000</v>
      </c>
      <c r="F10" s="87">
        <f t="shared" si="8"/>
        <v>18889</v>
      </c>
      <c r="G10" s="77">
        <f t="shared" si="11"/>
        <v>17171.71717171717</v>
      </c>
      <c r="H10" t="e">
        <f t="shared" si="12"/>
        <v>#DIV/0!</v>
      </c>
      <c r="O10" s="87"/>
      <c r="P10" s="87">
        <f t="shared" si="6"/>
        <v>0</v>
      </c>
      <c r="Q10" s="87"/>
      <c r="R10" s="87" t="e">
        <f t="shared" si="7"/>
        <v>#DIV/0!</v>
      </c>
      <c r="S10" s="87" t="e">
        <f t="shared" si="5"/>
        <v>#DIV/0!</v>
      </c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9"/>
        <v>0</v>
      </c>
      <c r="D11">
        <f t="shared" si="10"/>
        <v>0</v>
      </c>
      <c r="E11" s="87"/>
      <c r="F11" t="e">
        <f t="shared" si="8"/>
        <v>#DIV/0!</v>
      </c>
      <c r="G11" s="77" t="e">
        <f t="shared" si="11"/>
        <v>#DIV/0!</v>
      </c>
      <c r="H11" t="e">
        <f t="shared" si="12"/>
        <v>#DIV/0!</v>
      </c>
      <c r="P11" s="87">
        <f t="shared" si="6"/>
        <v>0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9"/>
        <v>0</v>
      </c>
      <c r="D12">
        <f t="shared" si="10"/>
        <v>0</v>
      </c>
      <c r="E12" s="87"/>
      <c r="F12" t="e">
        <f t="shared" si="8"/>
        <v>#DIV/0!</v>
      </c>
      <c r="G12" s="77" t="e">
        <f t="shared" si="11"/>
        <v>#DIV/0!</v>
      </c>
      <c r="H12" t="e">
        <f t="shared" si="12"/>
        <v>#DIV/0!</v>
      </c>
      <c r="I12">
        <f t="shared" ref="I12:I14" si="13">U12</f>
        <v>0</v>
      </c>
      <c r="J12">
        <f t="shared" ref="J12:J14" si="14">V12</f>
        <v>0</v>
      </c>
      <c r="P12" s="87">
        <f t="shared" si="6"/>
        <v>0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9"/>
        <v>0</v>
      </c>
      <c r="D13">
        <f t="shared" si="10"/>
        <v>0</v>
      </c>
      <c r="E13" s="87"/>
      <c r="F13" t="e">
        <f t="shared" si="8"/>
        <v>#DIV/0!</v>
      </c>
      <c r="G13" s="77" t="e">
        <f t="shared" si="11"/>
        <v>#DIV/0!</v>
      </c>
      <c r="H13" t="e">
        <f t="shared" si="12"/>
        <v>#DIV/0!</v>
      </c>
      <c r="I13">
        <f t="shared" si="13"/>
        <v>0</v>
      </c>
      <c r="J13">
        <f t="shared" si="14"/>
        <v>0</v>
      </c>
      <c r="P13" s="87">
        <f t="shared" si="6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9"/>
        <v>0</v>
      </c>
      <c r="D14">
        <f t="shared" si="10"/>
        <v>0</v>
      </c>
      <c r="E14" s="87"/>
      <c r="F14" t="e">
        <f t="shared" si="8"/>
        <v>#DIV/0!</v>
      </c>
      <c r="G14" t="e">
        <f t="shared" ref="G14" si="15">ROUND((E14/C14),0)</f>
        <v>#DIV/0!</v>
      </c>
      <c r="H14" t="e">
        <f t="shared" ref="H14" si="16">ROUND((E14/D14),0)</f>
        <v>#DIV/0!</v>
      </c>
      <c r="I14">
        <f t="shared" si="13"/>
        <v>0</v>
      </c>
      <c r="J14">
        <f t="shared" si="14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87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87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87"/>
      <c r="T16" s="87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87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87"/>
      <c r="T17" s="87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87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65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63</v>
      </c>
      <c r="D22" s="78"/>
      <c r="E22" s="93"/>
      <c r="F22" s="80" t="s">
        <v>64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60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66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67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59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60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58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61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62</v>
      </c>
      <c r="G31" s="80">
        <f>G30</f>
        <v>0</v>
      </c>
      <c r="H31" s="78" t="e">
        <f>G30/G31</f>
        <v>#DIV/0!</v>
      </c>
      <c r="I31" s="77" t="s">
        <v>43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41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42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20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21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5" zoomScale="130" zoomScaleNormal="130" workbookViewId="0"/>
  </sheetViews>
  <sheetFormatPr defaultRowHeight="15" x14ac:dyDescent="0.25"/>
  <sheetData>
    <row r="117" spans="6:13" x14ac:dyDescent="0.25">
      <c r="F117" s="114" t="s">
        <v>57</v>
      </c>
      <c r="G117" s="114"/>
      <c r="H117" s="114"/>
      <c r="I117" s="114"/>
      <c r="J117" s="114"/>
      <c r="K117" s="114"/>
      <c r="L117" s="114"/>
      <c r="M117" s="11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R128:R129"/>
  <sheetViews>
    <sheetView topLeftCell="A196" workbookViewId="0"/>
  </sheetViews>
  <sheetFormatPr defaultRowHeight="15" x14ac:dyDescent="0.25"/>
  <sheetData>
    <row r="128" spans="18:18" x14ac:dyDescent="0.25">
      <c r="R128">
        <f>319.2/10</f>
        <v>31.919999999999998</v>
      </c>
    </row>
    <row r="129" spans="18:18" x14ac:dyDescent="0.25">
      <c r="R129">
        <f>R128*10.764</f>
        <v>343.58687999999995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16:Q100"/>
  <sheetViews>
    <sheetView topLeftCell="A46" workbookViewId="0">
      <selection activeCell="A171" sqref="A171"/>
    </sheetView>
  </sheetViews>
  <sheetFormatPr defaultRowHeight="15" x14ac:dyDescent="0.25"/>
  <sheetData>
    <row r="16" spans="16:17" x14ac:dyDescent="0.25">
      <c r="P16">
        <v>32.049999999999997</v>
      </c>
      <c r="Q16">
        <f>P16*10.764</f>
        <v>344.98619999999994</v>
      </c>
    </row>
    <row r="21" spans="16:17" x14ac:dyDescent="0.25">
      <c r="P21" t="s">
        <v>82</v>
      </c>
      <c r="Q21">
        <v>2</v>
      </c>
    </row>
    <row r="57" spans="15:16" x14ac:dyDescent="0.25">
      <c r="O57" t="s">
        <v>82</v>
      </c>
      <c r="P57">
        <v>3</v>
      </c>
    </row>
    <row r="100" spans="11:12" x14ac:dyDescent="0.25">
      <c r="K100" t="s">
        <v>82</v>
      </c>
      <c r="L100">
        <v>35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2025-01-08T09:43:44Z</dcterms:modified>
</cp:coreProperties>
</file>