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Vashi Turbhe Branch\Gurjit Kour Amardeep Vig\"/>
    </mc:Choice>
  </mc:AlternateContent>
  <xr:revisionPtr revIDLastSave="0" documentId="13_ncr:1_{6BFF1ED9-D7D3-40A3-9317-BFD84EC9417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5" i="4" l="1"/>
  <c r="D5" i="4" s="1"/>
  <c r="C6" i="4"/>
  <c r="D6" i="4" s="1"/>
  <c r="C7" i="4"/>
  <c r="D7" i="4" s="1"/>
  <c r="C8" i="4"/>
  <c r="D8" i="4" s="1"/>
  <c r="C3" i="4"/>
  <c r="D3" i="4"/>
  <c r="C4" i="4"/>
  <c r="D4" i="4" s="1"/>
  <c r="D2" i="4"/>
  <c r="C2" i="4"/>
  <c r="I7" i="23"/>
  <c r="I5" i="23" l="1"/>
  <c r="I6" i="23"/>
  <c r="I4" i="23"/>
  <c r="D2" i="25"/>
  <c r="C9" i="4"/>
  <c r="C10" i="4"/>
  <c r="C11" i="4"/>
  <c r="C12" i="4"/>
  <c r="C13" i="4"/>
  <c r="C14" i="4"/>
  <c r="T3" i="4" l="1"/>
  <c r="T5" i="4"/>
  <c r="S3" i="4"/>
  <c r="S5" i="4"/>
  <c r="U5" i="4" s="1"/>
  <c r="S11" i="4"/>
  <c r="S12" i="4"/>
  <c r="T4" i="4"/>
  <c r="S6" i="4"/>
  <c r="U6" i="4" s="1"/>
  <c r="S7" i="4"/>
  <c r="S8" i="4"/>
  <c r="T9" i="4"/>
  <c r="S10" i="4"/>
  <c r="T2" i="4"/>
  <c r="S2" i="4"/>
  <c r="F6" i="4"/>
  <c r="F5" i="4"/>
  <c r="F3" i="4"/>
  <c r="G7" i="4"/>
  <c r="C15" i="4"/>
  <c r="F4" i="4"/>
  <c r="F2" i="4"/>
  <c r="T10" i="4" l="1"/>
  <c r="S9" i="4"/>
  <c r="S4" i="4"/>
  <c r="U4" i="4" s="1"/>
  <c r="U2" i="4" l="1"/>
  <c r="U3" i="4"/>
  <c r="G4" i="4"/>
  <c r="G5" i="4"/>
  <c r="G6" i="4"/>
  <c r="G3" i="4"/>
  <c r="G2" i="4"/>
  <c r="D11" i="4"/>
  <c r="D12" i="4"/>
  <c r="H7" i="4" l="1"/>
  <c r="D23" i="23" l="1"/>
  <c r="C23" i="23" s="1"/>
  <c r="C16" i="4" l="1"/>
  <c r="N22" i="4"/>
  <c r="G25" i="4"/>
  <c r="G33" i="4" s="1"/>
  <c r="N24" i="4" l="1"/>
  <c r="C14" i="23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A14" i="4"/>
  <c r="D13" i="4"/>
  <c r="J13" i="4"/>
  <c r="I13" i="4"/>
  <c r="A13" i="4"/>
  <c r="J12" i="4"/>
  <c r="I12" i="4"/>
  <c r="A12" i="4"/>
  <c r="A11" i="4"/>
  <c r="A10" i="4"/>
  <c r="A9" i="4"/>
  <c r="A8" i="4"/>
  <c r="A7" i="4"/>
  <c r="A6" i="4"/>
  <c r="A5" i="4"/>
  <c r="A4" i="4"/>
  <c r="A3" i="4"/>
  <c r="A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T6" i="4"/>
  <c r="T8" i="4"/>
  <c r="T7" i="4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<sst xmlns="http://schemas.openxmlformats.org/spreadsheetml/2006/main" count="108" uniqueCount="87">
  <si>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</si>
  <si>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</si>
  <si>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</si>
  <si>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</si>
  <si>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</si>
  <si>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</si>
  <si>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</si>
  <si>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</si>
  <si>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</si>
  <si>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</si>
  <si>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</si>
  <si>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</si>
  <si>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</si>
  <si>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</si>
  <si>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</si>
  <si>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</si>
  <si>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</si>
  <si>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</si>
  <si>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</si>
  <si>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</si>
  <si>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</si>
  <si>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</si>
  <si>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</si>
  <si>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</si>
  <si>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</si>
  <si>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</si>
  <si>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</si>
  <si>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</si>
  <si>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</si>
  <si>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</si>
  <si>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</si>
  <si>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</si>
  <si>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</si>
  <si>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</si>
  <si>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</si>
  <si>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</si>
  <si>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</si>
  <si>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</si>
  <si>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</si>
  <si>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</si>
  <si>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</si>
  <si>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</si>
  <si>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</si>
  <si>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</si>
  <si>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</si>
  <si>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</si>
  <si>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</si>
  <si>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</si>
  <si>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</si>
  <si>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</si>
  <si>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</si>
  <si>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</si>
  <si>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</si>
  <si>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</si>
  <si>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</si>
  <si>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</si>
  <si>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</si>
  <si>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</si>
  <si>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</si>
  <si>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</si>
  <si>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</si>
  <si>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</si>
  <si>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</si>
  <si>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</si>
  <si>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</si>
  <si>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</si>
  <si>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</si>
  <si>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</si>
  <si>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</si>
  <si>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</si>
  <si>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</si>
  <si>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</si>
  <si>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Other </t>
  </si>
  <si>
    <t>BUA (10%)</t>
  </si>
  <si>
    <t>Built up area (10%)</t>
  </si>
  <si>
    <t>Gurjit Kour Amardeep Vig</t>
  </si>
  <si>
    <t xml:space="preserve">BOM (Vashi Turbhe Branch) </t>
  </si>
  <si>
    <t>Lead No. 13526</t>
  </si>
  <si>
    <t>BOM  - Vashi Turbhe Branch - Gurjit Kour Amardeep Vig - Flat No. 3404, 34th Floor, Building No Tower No. 10, NX, Piramal health Care, Village - Dokali , Taluka - Thane, District - Thane, Thane East</t>
  </si>
  <si>
    <t>Area</t>
  </si>
  <si>
    <t>Sq. M.</t>
  </si>
  <si>
    <t>Encl. Bal</t>
  </si>
  <si>
    <t>Tot CA</t>
  </si>
  <si>
    <t>34th Flr</t>
  </si>
  <si>
    <t xml:space="preserve">Agreement </t>
  </si>
  <si>
    <t>31.03.20222</t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</si>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</sst>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 applyAlignment="1">
      <alignment horizontal="center"/>
    </xf>
    <xf numFmtId="0" fontId="1" fillId="0" borderId="2" xfId="0" applyFont="1" applyBorder="1"/>
    <xf numFmtId="43" fontId="17" fillId="0" borderId="0" xfId="1" applyFont="1" applyBorder="1"/>
    <xf numFmtId="0" fontId="17" fillId="0" borderId="0" xfId="0" applyFont="1"/>
    <xf numFmtId="10" fontId="17" fillId="0" borderId="0" xfId="0" applyNumberFormat="1" applyFont="1"/>
    <xf numFmtId="43" fontId="17" fillId="2" borderId="0" xfId="1" applyFont="1" applyFill="1" applyBorder="1"/>
    <xf numFmtId="43" fontId="1" fillId="2" borderId="0" xfId="0" applyNumberFormat="1" applyFont="1" applyFill="1"/>
    <xf numFmtId="1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43" fontId="2" fillId="2" borderId="0" xfId="1" applyFont="1" applyFill="1"/>
    <xf numFmtId="43" fontId="11" fillId="0" borderId="8" xfId="1" applyFont="1" applyFill="1" applyBorder="1"/>
    <xf numFmtId="4" fontId="0" fillId="3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2193F-A564-371F-BF38-3A3576B8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6849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14</xdr:col>
      <xdr:colOff>248876</xdr:colOff>
      <xdr:row>79</xdr:row>
      <xdr:rowOff>48695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69CAED-5633-3CB0-4FE2-2AA8527F0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8783276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14</xdr:col>
      <xdr:colOff>286981</xdr:colOff>
      <xdr:row>117</xdr:row>
      <xdr:rowOff>77168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4C561B-A1AD-F4D2-55AE-84BC2A5C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821381" cy="6935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14</xdr:col>
      <xdr:colOff>325086</xdr:colOff>
      <xdr:row>154</xdr:row>
      <xdr:rowOff>19957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4B9FFD-C1A7-CAF7-4B32-FB9DFC4F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860000"/>
          <a:ext cx="8859486" cy="64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11</xdr:col>
      <xdr:colOff>239094</xdr:colOff>
      <xdr:row>193</xdr:row>
      <xdr:rowOff>67668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02A4EB-31DF-BD99-8BD3-829A53C93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718000"/>
          <a:ext cx="6944694" cy="7116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29855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CDEE1D-87FB-2334-B4F5-FC84867B3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73855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8" t="s">
        <v>45</v>
      </c>
      <c r="H2" s="119"/>
    </row>
    <row r="3" spans="2:17" ht="15.75" thickBot="1" x14ac:dyDescent="0.3">
      <c r="B3" s="30" t="s">
        <v>35</v>
      </c>
      <c r="C3" s="32">
        <v>215620</v>
      </c>
      <c r="D3" s="30"/>
      <c r="E3" s="30"/>
      <c r="F3" s="30"/>
      <c r="G3" s="43" t="s">
        <v>46</v>
      </c>
      <c r="H3" s="44" t="s">
        <v>47</v>
      </c>
      <c r="I3" s="45"/>
      <c r="K3" s="46" t="s">
        <v>48</v>
      </c>
      <c r="L3" s="47"/>
      <c r="N3" s="48" t="s">
        <v>49</v>
      </c>
      <c r="O3" s="49"/>
      <c r="P3" s="49"/>
      <c r="Q3" s="50"/>
    </row>
    <row r="4" spans="2:17" ht="27" thickBot="1" x14ac:dyDescent="0.3">
      <c r="B4" s="30" t="s">
        <v>36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26</v>
      </c>
      <c r="L4" s="55" t="s">
        <v>27</v>
      </c>
      <c r="N4" s="43" t="s">
        <v>46</v>
      </c>
      <c r="O4" s="56" t="s">
        <v>47</v>
      </c>
      <c r="P4" s="57"/>
    </row>
    <row r="5" spans="2:17" ht="15.75" thickBot="1" x14ac:dyDescent="0.3">
      <c r="B5" s="30" t="s">
        <v>50</v>
      </c>
      <c r="C5" s="33">
        <f>C3+C4</f>
        <v>323430</v>
      </c>
      <c r="D5" s="34" t="s">
        <v>37</v>
      </c>
      <c r="E5" s="35">
        <f>ROUND(C5/10.764,0)</f>
        <v>30047</v>
      </c>
      <c r="F5" s="34" t="s">
        <v>38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51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28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52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30</v>
      </c>
      <c r="L7" s="58" t="s">
        <v>31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53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54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29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55</v>
      </c>
      <c r="C10" s="33">
        <f>C6+D9</f>
        <v>299028</v>
      </c>
      <c r="D10" s="34" t="s">
        <v>37</v>
      </c>
      <c r="E10" s="35">
        <f>ROUND(C10/10.764,0)</f>
        <v>27780</v>
      </c>
      <c r="F10" s="34" t="s">
        <v>38</v>
      </c>
      <c r="G10" s="51">
        <v>7</v>
      </c>
      <c r="H10" s="52">
        <v>7</v>
      </c>
      <c r="I10" s="53">
        <v>93</v>
      </c>
      <c r="K10" s="66" t="s">
        <v>32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33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39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34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40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41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56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0" zoomScale="130" zoomScaleNormal="130" workbookViewId="0">
      <selection activeCell="H33" sqref="H3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3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8.8554687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9"/>
    </row>
    <row r="2" spans="1:13" x14ac:dyDescent="0.25">
      <c r="A2" s="10"/>
      <c r="C2" s="106" t="s">
        <v>83</v>
      </c>
      <c r="D2" s="12"/>
      <c r="F2" s="5"/>
      <c r="I2" s="80"/>
      <c r="J2" s="80"/>
    </row>
    <row r="3" spans="1:13" ht="18.75" x14ac:dyDescent="0.3">
      <c r="A3" s="10" t="s">
        <v>10</v>
      </c>
      <c r="B3" s="13"/>
      <c r="C3" s="108">
        <f>C4+C5</f>
        <v>18600</v>
      </c>
      <c r="D3" s="14" t="s">
        <v>57</v>
      </c>
      <c r="F3" s="79" t="s">
        <v>69</v>
      </c>
      <c r="G3" s="91" t="s">
        <v>79</v>
      </c>
      <c r="H3" s="84" t="s">
        <v>80</v>
      </c>
      <c r="I3" s="81" t="s">
        <v>38</v>
      </c>
      <c r="J3" s="84"/>
    </row>
    <row r="4" spans="1:13" ht="30" x14ac:dyDescent="0.25">
      <c r="A4" s="15" t="s">
        <v>11</v>
      </c>
      <c r="B4" s="13"/>
      <c r="C4" s="108">
        <v>3000</v>
      </c>
      <c r="D4" s="16"/>
      <c r="F4" s="91" t="s">
        <v>86</v>
      </c>
      <c r="G4" s="91" t="s">
        <v>65</v>
      </c>
      <c r="H4" s="92">
        <v>48.19</v>
      </c>
      <c r="I4" s="113">
        <f>H4*10.764</f>
        <v>518.71715999999992</v>
      </c>
      <c r="J4" s="80"/>
      <c r="K4" s="3"/>
      <c r="L4" s="3"/>
    </row>
    <row r="5" spans="1:13" x14ac:dyDescent="0.25">
      <c r="A5" s="10" t="s">
        <v>12</v>
      </c>
      <c r="B5" s="13"/>
      <c r="C5" s="108">
        <v>15600</v>
      </c>
      <c r="D5" s="16"/>
      <c r="F5" s="5"/>
      <c r="G5" s="80" t="s">
        <v>81</v>
      </c>
      <c r="H5" s="92">
        <v>3.14</v>
      </c>
      <c r="I5" s="113">
        <f t="shared" ref="I5:I6" si="0">H5*10.764</f>
        <v>33.798960000000001</v>
      </c>
    </row>
    <row r="6" spans="1:13" x14ac:dyDescent="0.25">
      <c r="A6" s="10" t="s">
        <v>13</v>
      </c>
      <c r="B6" s="13"/>
      <c r="C6" s="108">
        <f>C4</f>
        <v>3000</v>
      </c>
      <c r="D6" s="16"/>
      <c r="F6" s="5"/>
      <c r="G6" s="80" t="s">
        <v>67</v>
      </c>
      <c r="H6" s="114">
        <v>1.4</v>
      </c>
      <c r="I6" s="113">
        <f t="shared" si="0"/>
        <v>15.069599999999998</v>
      </c>
    </row>
    <row r="7" spans="1:13" x14ac:dyDescent="0.25">
      <c r="A7" s="10" t="s">
        <v>14</v>
      </c>
      <c r="B7" s="17"/>
      <c r="C7" s="109">
        <v>0</v>
      </c>
      <c r="D7" s="18"/>
      <c r="G7" s="121" t="s">
        <v>82</v>
      </c>
      <c r="H7" s="121"/>
      <c r="I7" s="113">
        <f>SUM(I4:I6)</f>
        <v>567.58571999999992</v>
      </c>
    </row>
    <row r="8" spans="1:13" x14ac:dyDescent="0.25">
      <c r="A8" s="10" t="s">
        <v>15</v>
      </c>
      <c r="B8" s="17"/>
      <c r="C8" s="109">
        <f>C9-C7</f>
        <v>60</v>
      </c>
      <c r="D8" s="92"/>
      <c r="E8" s="92">
        <v>0</v>
      </c>
    </row>
    <row r="9" spans="1:13" x14ac:dyDescent="0.25">
      <c r="A9" s="10" t="s">
        <v>16</v>
      </c>
      <c r="B9" s="17"/>
      <c r="C9" s="109">
        <v>60</v>
      </c>
      <c r="D9" s="93"/>
      <c r="E9" s="92">
        <v>2024</v>
      </c>
      <c r="M9" s="78"/>
    </row>
    <row r="10" spans="1:13" ht="30" x14ac:dyDescent="0.25">
      <c r="A10" s="15" t="s">
        <v>17</v>
      </c>
      <c r="B10" s="17"/>
      <c r="C10" s="109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0">
        <f>C10%</f>
        <v>0</v>
      </c>
      <c r="D11" s="20"/>
      <c r="E11" s="3"/>
    </row>
    <row r="12" spans="1:13" x14ac:dyDescent="0.25">
      <c r="A12" s="10" t="s">
        <v>18</v>
      </c>
      <c r="B12" s="13"/>
      <c r="C12" s="108">
        <f>C6*C11</f>
        <v>0</v>
      </c>
      <c r="D12" s="16"/>
    </row>
    <row r="13" spans="1:13" x14ac:dyDescent="0.25">
      <c r="A13" s="10" t="s">
        <v>19</v>
      </c>
      <c r="B13" s="13"/>
      <c r="C13" s="108">
        <f>C6-C12</f>
        <v>3000</v>
      </c>
      <c r="D13" s="16"/>
    </row>
    <row r="14" spans="1:13" x14ac:dyDescent="0.25">
      <c r="A14" s="10" t="s">
        <v>12</v>
      </c>
      <c r="B14" s="13"/>
      <c r="C14" s="108">
        <f>C5</f>
        <v>15600</v>
      </c>
      <c r="D14" s="16"/>
      <c r="F14" s="78"/>
      <c r="G14" s="78"/>
      <c r="H14" s="4"/>
    </row>
    <row r="15" spans="1:13" x14ac:dyDescent="0.25">
      <c r="B15" s="13"/>
      <c r="C15" s="108"/>
      <c r="D15" s="16"/>
      <c r="H15" s="4"/>
    </row>
    <row r="16" spans="1:13" x14ac:dyDescent="0.25">
      <c r="A16" s="21" t="s">
        <v>20</v>
      </c>
      <c r="B16" s="22"/>
      <c r="C16" s="111">
        <f>C14+C13</f>
        <v>18600</v>
      </c>
      <c r="D16" s="14"/>
      <c r="E16" s="38"/>
      <c r="H16" s="78"/>
    </row>
    <row r="17" spans="1:8" x14ac:dyDescent="0.25">
      <c r="B17" s="17"/>
      <c r="C17" s="109"/>
      <c r="D17" s="18"/>
      <c r="H17" s="78"/>
    </row>
    <row r="18" spans="1:8" ht="16.5" x14ac:dyDescent="0.3">
      <c r="A18" s="21" t="s">
        <v>65</v>
      </c>
      <c r="B18" s="5"/>
      <c r="C18" s="102">
        <v>568</v>
      </c>
      <c r="D18" s="102"/>
      <c r="E18" s="103"/>
    </row>
    <row r="19" spans="1:8" x14ac:dyDescent="0.25">
      <c r="A19" s="10"/>
      <c r="B19" s="4"/>
      <c r="C19" s="104">
        <f>C18*C16</f>
        <v>10564800</v>
      </c>
      <c r="D19" s="3" t="s">
        <v>43</v>
      </c>
      <c r="E19" s="104"/>
      <c r="H19" s="4"/>
    </row>
    <row r="20" spans="1:8" x14ac:dyDescent="0.25">
      <c r="A20" s="10"/>
      <c r="B20" s="38"/>
      <c r="C20" s="83">
        <f>C19*0.9</f>
        <v>9508320</v>
      </c>
      <c r="D20" s="3" t="s">
        <v>21</v>
      </c>
      <c r="E20" s="83"/>
      <c r="F20" s="6"/>
      <c r="H20" s="78"/>
    </row>
    <row r="21" spans="1:8" x14ac:dyDescent="0.25">
      <c r="A21" s="10"/>
      <c r="C21" s="83">
        <f>C19*80%</f>
        <v>8451840</v>
      </c>
      <c r="D21" s="3" t="s">
        <v>22</v>
      </c>
      <c r="E21" s="83"/>
      <c r="F21" s="38"/>
    </row>
    <row r="22" spans="1:8" x14ac:dyDescent="0.25">
      <c r="A22" s="10"/>
      <c r="D22" s="3"/>
      <c r="E22" s="83"/>
    </row>
    <row r="23" spans="1:8" x14ac:dyDescent="0.25">
      <c r="A23" s="24" t="s">
        <v>23</v>
      </c>
      <c r="B23" s="25"/>
      <c r="C23" s="105">
        <f>C4*D23</f>
        <v>1874400.0000000002</v>
      </c>
      <c r="D23" s="105">
        <f>C18*1.1</f>
        <v>624.80000000000007</v>
      </c>
      <c r="E23" s="83"/>
    </row>
    <row r="24" spans="1:8" x14ac:dyDescent="0.25">
      <c r="A24" s="10" t="s">
        <v>24</v>
      </c>
      <c r="D24" s="3"/>
      <c r="E24" s="3"/>
    </row>
    <row r="25" spans="1:8" x14ac:dyDescent="0.25">
      <c r="A25" s="26" t="s">
        <v>25</v>
      </c>
      <c r="B25" s="11"/>
      <c r="C25" s="83">
        <f>C19*0.03/12</f>
        <v>26412</v>
      </c>
      <c r="D25" s="83"/>
      <c r="E25" s="83"/>
    </row>
    <row r="26" spans="1:8" x14ac:dyDescent="0.25">
      <c r="C26" s="83"/>
      <c r="D26" s="23"/>
      <c r="F26" s="80" t="s">
        <v>77</v>
      </c>
    </row>
    <row r="27" spans="1:8" x14ac:dyDescent="0.25">
      <c r="A27" s="5" t="s">
        <v>78</v>
      </c>
      <c r="B27" s="5"/>
      <c r="C27" s="112"/>
      <c r="D27" s="82"/>
    </row>
    <row r="28" spans="1:8" x14ac:dyDescent="0.25">
      <c r="D28" s="78"/>
    </row>
    <row r="29" spans="1:8" x14ac:dyDescent="0.25">
      <c r="A29" s="80" t="s">
        <v>84</v>
      </c>
      <c r="B29" s="115">
        <v>8899532</v>
      </c>
      <c r="D29"/>
      <c r="G29" s="3"/>
      <c r="H29" s="3"/>
    </row>
    <row r="30" spans="1:8" ht="18.75" x14ac:dyDescent="0.3">
      <c r="A30" s="80" t="s">
        <v>85</v>
      </c>
      <c r="B30" s="80"/>
      <c r="D30"/>
      <c r="E30" s="120" t="s">
        <v>76</v>
      </c>
      <c r="F30" s="120"/>
      <c r="G30" s="3"/>
      <c r="H30" s="3"/>
    </row>
    <row r="31" spans="1:8" ht="18.75" x14ac:dyDescent="0.3">
      <c r="D31"/>
      <c r="E31" s="120" t="s">
        <v>75</v>
      </c>
      <c r="F31" s="120"/>
      <c r="G31" s="3"/>
      <c r="H31" s="3"/>
    </row>
    <row r="32" spans="1:8" ht="18.75" x14ac:dyDescent="0.3">
      <c r="D32"/>
      <c r="E32" s="116" t="s">
        <v>43</v>
      </c>
      <c r="F32" s="116">
        <f>C19</f>
        <v>10564800</v>
      </c>
      <c r="G32" s="3"/>
      <c r="H32" s="3"/>
    </row>
    <row r="33" spans="1:8" ht="18.75" x14ac:dyDescent="0.3">
      <c r="D33"/>
      <c r="E33" s="116" t="s">
        <v>21</v>
      </c>
      <c r="F33" s="116">
        <f>F32*90%</f>
        <v>9508320</v>
      </c>
      <c r="G33" s="3"/>
      <c r="H33" s="83">
        <f>F32*80</f>
        <v>845184000</v>
      </c>
    </row>
    <row r="34" spans="1:8" ht="18.75" x14ac:dyDescent="0.3">
      <c r="D34"/>
      <c r="E34" s="116" t="s">
        <v>22</v>
      </c>
      <c r="F34" s="116">
        <f>F32*80%</f>
        <v>8451840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3">
        <f>C83*C82</f>
        <v>0</v>
      </c>
    </row>
  </sheetData>
  <mergeCells count="3">
    <mergeCell ref="E30:F30"/>
    <mergeCell ref="E31:F31"/>
    <mergeCell ref="G7:H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zoomScaleNormal="100" workbookViewId="0">
      <selection activeCell="F2" sqref="F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20" width="12.85546875" customWidth="1"/>
    <col min="21" max="21" width="16.140625" customWidth="1"/>
    <col min="22" max="22" width="13.85546875" customWidth="1"/>
    <col min="23" max="23" width="8.8554687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74</v>
      </c>
      <c r="D1" s="1" t="s">
        <v>7</v>
      </c>
      <c r="E1" s="1" t="s">
        <v>1</v>
      </c>
      <c r="F1" s="1" t="s">
        <v>6</v>
      </c>
      <c r="G1" s="1" t="s">
        <v>8</v>
      </c>
      <c r="H1" s="1" t="s">
        <v>9</v>
      </c>
      <c r="I1" s="1" t="s">
        <v>2</v>
      </c>
      <c r="J1" s="1" t="s">
        <v>3</v>
      </c>
      <c r="N1" s="1" t="s">
        <v>5</v>
      </c>
      <c r="P1" s="1" t="s">
        <v>65</v>
      </c>
      <c r="Q1" s="1" t="s">
        <v>72</v>
      </c>
      <c r="R1" s="1" t="s">
        <v>68</v>
      </c>
      <c r="S1" s="1" t="s">
        <v>73</v>
      </c>
      <c r="T1" s="1" t="s">
        <v>71</v>
      </c>
      <c r="U1" s="1" t="s">
        <v>70</v>
      </c>
      <c r="V1" s="1" t="s">
        <v>1</v>
      </c>
      <c r="W1" s="2"/>
      <c r="X1" s="2"/>
      <c r="Y1" s="2"/>
      <c r="Z1" s="2"/>
      <c r="AA1" s="2"/>
    </row>
    <row r="2" spans="1:34" x14ac:dyDescent="0.25">
      <c r="A2">
        <f t="shared" ref="A2:A14" si="0">N2</f>
        <v>0</v>
      </c>
      <c r="B2">
        <v>568</v>
      </c>
      <c r="C2">
        <f>B2*1.1</f>
        <v>624.80000000000007</v>
      </c>
      <c r="D2" s="95">
        <f>C2*1.2</f>
        <v>749.7600000000001</v>
      </c>
      <c r="E2" s="95">
        <v>10800000</v>
      </c>
      <c r="F2" s="95">
        <f>E2/B2</f>
        <v>19014.084507042255</v>
      </c>
      <c r="G2" s="85">
        <f>E2/C2</f>
        <v>17285.53137003841</v>
      </c>
      <c r="H2">
        <f>E2/D2</f>
        <v>14404.609475032008</v>
      </c>
      <c r="P2" s="94"/>
      <c r="Q2" s="94"/>
      <c r="R2" s="94"/>
      <c r="S2" s="95">
        <f>R2*1.1</f>
        <v>0</v>
      </c>
      <c r="T2" s="95" t="e">
        <f>V2/R2</f>
        <v>#DIV/0!</v>
      </c>
      <c r="U2" s="95" t="e">
        <f>V2/S2</f>
        <v>#DIV/0!</v>
      </c>
      <c r="V2" s="95">
        <v>56431499</v>
      </c>
      <c r="W2" s="96"/>
      <c r="X2" s="3"/>
      <c r="Y2" s="3"/>
      <c r="Z2" s="3"/>
      <c r="AA2" s="3"/>
      <c r="AD2" s="40"/>
    </row>
    <row r="3" spans="1:34" x14ac:dyDescent="0.25">
      <c r="A3">
        <f t="shared" si="0"/>
        <v>0</v>
      </c>
      <c r="B3" s="100">
        <v>570</v>
      </c>
      <c r="C3">
        <f t="shared" ref="C3:C8" si="1">B3*1.1</f>
        <v>627</v>
      </c>
      <c r="D3" s="95">
        <f t="shared" ref="D3:D8" si="2">C3*1.2</f>
        <v>752.4</v>
      </c>
      <c r="E3" s="95">
        <v>10500000</v>
      </c>
      <c r="F3" s="117">
        <f t="shared" ref="F3:F6" si="3">E3/B3</f>
        <v>18421.052631578947</v>
      </c>
      <c r="G3" s="85">
        <f t="shared" ref="G3:G7" si="4">E3/C3</f>
        <v>16746.411483253589</v>
      </c>
      <c r="H3">
        <f t="shared" ref="H3:H7" si="5">E3/D3</f>
        <v>13955.342902711323</v>
      </c>
      <c r="P3" s="94"/>
      <c r="Q3" s="94"/>
      <c r="R3" s="94"/>
      <c r="S3" s="95">
        <f t="shared" ref="S3:S12" si="6">R3*1.1</f>
        <v>0</v>
      </c>
      <c r="T3" s="95" t="e">
        <f t="shared" ref="T3:T10" si="7">V3/R3</f>
        <v>#DIV/0!</v>
      </c>
      <c r="U3" s="95" t="e">
        <f>V3/S3</f>
        <v>#DIV/0!</v>
      </c>
      <c r="V3" s="95">
        <v>58343395</v>
      </c>
      <c r="W3" s="96"/>
      <c r="X3" s="3"/>
      <c r="Y3" s="3"/>
      <c r="Z3" s="3"/>
      <c r="AA3" s="3"/>
      <c r="AH3" s="40"/>
    </row>
    <row r="4" spans="1:34" x14ac:dyDescent="0.25">
      <c r="A4">
        <f t="shared" si="0"/>
        <v>0</v>
      </c>
      <c r="B4" s="78">
        <v>568</v>
      </c>
      <c r="C4">
        <f t="shared" si="1"/>
        <v>624.80000000000007</v>
      </c>
      <c r="D4" s="95">
        <f t="shared" si="2"/>
        <v>749.7600000000001</v>
      </c>
      <c r="E4" s="95">
        <v>10100000</v>
      </c>
      <c r="F4" s="117">
        <f t="shared" si="3"/>
        <v>17781.690140845072</v>
      </c>
      <c r="G4" s="85">
        <f t="shared" si="4"/>
        <v>16165.172855313698</v>
      </c>
      <c r="H4">
        <f t="shared" si="5"/>
        <v>13470.977379428081</v>
      </c>
      <c r="P4" s="94"/>
      <c r="Q4" s="94"/>
      <c r="R4" s="94"/>
      <c r="S4" s="95">
        <f t="shared" si="6"/>
        <v>0</v>
      </c>
      <c r="T4" s="95" t="e">
        <f t="shared" si="7"/>
        <v>#DIV/0!</v>
      </c>
      <c r="U4" s="95" t="e">
        <f>V4/S4</f>
        <v>#DIV/0!</v>
      </c>
      <c r="V4" s="95">
        <v>49721434</v>
      </c>
      <c r="W4" s="96"/>
      <c r="X4" s="3"/>
      <c r="Y4" s="3"/>
      <c r="Z4" s="3"/>
      <c r="AA4" s="3"/>
    </row>
    <row r="5" spans="1:34" x14ac:dyDescent="0.25">
      <c r="A5">
        <f t="shared" si="0"/>
        <v>0</v>
      </c>
      <c r="B5" s="78">
        <v>424</v>
      </c>
      <c r="C5">
        <f t="shared" si="1"/>
        <v>466.40000000000003</v>
      </c>
      <c r="D5" s="95">
        <f t="shared" si="2"/>
        <v>559.68000000000006</v>
      </c>
      <c r="E5" s="95">
        <v>7800000</v>
      </c>
      <c r="F5" s="117">
        <f t="shared" si="3"/>
        <v>18396.226415094341</v>
      </c>
      <c r="G5" s="85">
        <f t="shared" si="4"/>
        <v>16723.842195540306</v>
      </c>
      <c r="H5">
        <f t="shared" si="5"/>
        <v>13936.535162950257</v>
      </c>
      <c r="P5" s="94"/>
      <c r="Q5" s="94"/>
      <c r="R5" s="94"/>
      <c r="S5" s="95">
        <f t="shared" si="6"/>
        <v>0</v>
      </c>
      <c r="T5" s="95" t="e">
        <f t="shared" si="7"/>
        <v>#DIV/0!</v>
      </c>
      <c r="U5" s="95" t="e">
        <f>V5/S5</f>
        <v>#DIV/0!</v>
      </c>
      <c r="V5" s="95">
        <v>54386654</v>
      </c>
      <c r="W5" s="96"/>
      <c r="X5" s="3"/>
      <c r="Y5" s="3"/>
      <c r="Z5" s="3"/>
      <c r="AA5" s="3"/>
    </row>
    <row r="6" spans="1:34" x14ac:dyDescent="0.25">
      <c r="A6">
        <f t="shared" si="0"/>
        <v>0</v>
      </c>
      <c r="B6">
        <v>565</v>
      </c>
      <c r="C6">
        <f t="shared" si="1"/>
        <v>621.5</v>
      </c>
      <c r="D6" s="95">
        <f t="shared" si="2"/>
        <v>745.8</v>
      </c>
      <c r="E6" s="95">
        <v>10500000</v>
      </c>
      <c r="F6" s="117">
        <f t="shared" si="3"/>
        <v>18584.070796460175</v>
      </c>
      <c r="G6" s="85">
        <f t="shared" si="4"/>
        <v>16894.609814963798</v>
      </c>
      <c r="H6">
        <f t="shared" si="5"/>
        <v>14078.841512469831</v>
      </c>
      <c r="P6" s="95"/>
      <c r="Q6" s="95"/>
      <c r="R6" s="94"/>
      <c r="S6" s="95">
        <f t="shared" si="6"/>
        <v>0</v>
      </c>
      <c r="T6" s="95" t="e">
        <f t="shared" si="7"/>
        <v>#DIV/0!</v>
      </c>
      <c r="U6" s="95" t="e">
        <f>V6/S6</f>
        <v>#DIV/0!</v>
      </c>
      <c r="V6" s="95">
        <v>30143601</v>
      </c>
      <c r="W6" s="96"/>
      <c r="X6" s="3"/>
      <c r="Y6" s="3"/>
      <c r="Z6" s="3"/>
      <c r="AA6" s="3"/>
    </row>
    <row r="7" spans="1:34" x14ac:dyDescent="0.25">
      <c r="A7">
        <f t="shared" si="0"/>
        <v>0</v>
      </c>
      <c r="C7">
        <f t="shared" si="1"/>
        <v>0</v>
      </c>
      <c r="D7" s="95">
        <f t="shared" si="2"/>
        <v>0</v>
      </c>
      <c r="E7" s="95"/>
      <c r="F7" s="95" t="e">
        <f t="shared" ref="F7:F14" si="8">ROUND((E7/B7),0)</f>
        <v>#DIV/0!</v>
      </c>
      <c r="G7" s="85" t="e">
        <f t="shared" si="4"/>
        <v>#DIV/0!</v>
      </c>
      <c r="H7" t="e">
        <f t="shared" si="5"/>
        <v>#DIV/0!</v>
      </c>
      <c r="P7" s="95"/>
      <c r="Q7" s="95"/>
      <c r="R7" s="94"/>
      <c r="S7" s="95">
        <f t="shared" si="6"/>
        <v>0</v>
      </c>
      <c r="T7" s="95" t="e">
        <f t="shared" si="7"/>
        <v>#DIV/0!</v>
      </c>
      <c r="U7" s="95"/>
      <c r="V7" s="95">
        <v>32088733</v>
      </c>
      <c r="W7" s="96"/>
      <c r="X7" s="3"/>
      <c r="Y7" s="3"/>
      <c r="Z7" s="3"/>
      <c r="AA7" s="3"/>
    </row>
    <row r="8" spans="1:34" x14ac:dyDescent="0.25">
      <c r="A8">
        <f t="shared" si="0"/>
        <v>0</v>
      </c>
      <c r="C8">
        <f t="shared" si="1"/>
        <v>0</v>
      </c>
      <c r="D8" s="95">
        <f t="shared" si="2"/>
        <v>0</v>
      </c>
      <c r="E8" s="95"/>
      <c r="F8" s="95" t="e">
        <f t="shared" si="8"/>
        <v>#DIV/0!</v>
      </c>
      <c r="G8" s="85" t="e">
        <f t="shared" ref="G8:G9" si="9">F8/C8</f>
        <v>#DIV/0!</v>
      </c>
      <c r="H8" t="e">
        <f t="shared" ref="H8:H13" si="10">F8/D8</f>
        <v>#DIV/0!</v>
      </c>
      <c r="P8" s="95"/>
      <c r="Q8" s="95"/>
      <c r="R8" s="94"/>
      <c r="S8" s="95">
        <f t="shared" si="6"/>
        <v>0</v>
      </c>
      <c r="T8" s="95" t="e">
        <f t="shared" si="7"/>
        <v>#DIV/0!</v>
      </c>
      <c r="U8" s="95"/>
      <c r="V8" s="95">
        <v>30123861</v>
      </c>
      <c r="W8" s="96"/>
      <c r="X8" s="3"/>
      <c r="Y8" s="3"/>
      <c r="Z8" s="3"/>
      <c r="AA8" s="3"/>
    </row>
    <row r="9" spans="1:34" x14ac:dyDescent="0.25">
      <c r="A9">
        <f t="shared" si="0"/>
        <v>0</v>
      </c>
      <c r="C9">
        <f t="shared" ref="C9:C14" si="11">B9*1.1</f>
        <v>0</v>
      </c>
      <c r="D9" s="95">
        <f t="shared" ref="D9:D14" si="12">C9*1.2</f>
        <v>0</v>
      </c>
      <c r="E9" s="95"/>
      <c r="F9" s="95" t="e">
        <f t="shared" si="8"/>
        <v>#DIV/0!</v>
      </c>
      <c r="G9" s="85" t="e">
        <f t="shared" si="9"/>
        <v>#DIV/0!</v>
      </c>
      <c r="H9" t="e">
        <f t="shared" si="10"/>
        <v>#DIV/0!</v>
      </c>
      <c r="P9" s="95"/>
      <c r="Q9" s="95"/>
      <c r="R9" s="94"/>
      <c r="S9" s="95">
        <f t="shared" si="6"/>
        <v>0</v>
      </c>
      <c r="T9" s="95" t="e">
        <f t="shared" si="7"/>
        <v>#DIV/0!</v>
      </c>
      <c r="U9" s="95"/>
      <c r="V9" s="95">
        <v>31318757</v>
      </c>
      <c r="W9" s="3"/>
      <c r="X9" s="3"/>
      <c r="Y9" s="3"/>
      <c r="Z9" s="3"/>
      <c r="AA9" s="3"/>
    </row>
    <row r="10" spans="1:34" ht="16.5" x14ac:dyDescent="0.3">
      <c r="A10">
        <f t="shared" si="0"/>
        <v>0</v>
      </c>
      <c r="C10">
        <f t="shared" si="11"/>
        <v>0</v>
      </c>
      <c r="D10" s="95">
        <v>0</v>
      </c>
      <c r="E10" s="95"/>
      <c r="F10" s="95" t="e">
        <f t="shared" si="8"/>
        <v>#DIV/0!</v>
      </c>
      <c r="G10" t="e">
        <f t="shared" ref="G10:G14" si="13">ROUND((E10/C10),0)</f>
        <v>#DIV/0!</v>
      </c>
      <c r="H10" t="e">
        <f t="shared" si="10"/>
        <v>#DIV/0!</v>
      </c>
      <c r="P10" s="95"/>
      <c r="Q10" s="95"/>
      <c r="R10" s="94"/>
      <c r="S10" s="95">
        <f t="shared" si="6"/>
        <v>0</v>
      </c>
      <c r="T10" s="95" t="e">
        <f t="shared" si="7"/>
        <v>#DIV/0!</v>
      </c>
      <c r="U10" s="95"/>
      <c r="V10" s="95">
        <v>39375492</v>
      </c>
      <c r="W10" s="3"/>
      <c r="X10" s="3"/>
      <c r="Y10" s="97"/>
      <c r="Z10" s="98"/>
      <c r="AA10" s="98"/>
      <c r="AB10" s="29"/>
      <c r="AC10" s="29"/>
      <c r="AD10" s="29"/>
      <c r="AE10" s="29"/>
      <c r="AF10" s="29"/>
    </row>
    <row r="11" spans="1:34" ht="18.75" x14ac:dyDescent="0.25">
      <c r="A11">
        <f t="shared" si="0"/>
        <v>0</v>
      </c>
      <c r="C11">
        <f t="shared" si="11"/>
        <v>0</v>
      </c>
      <c r="D11">
        <f t="shared" si="12"/>
        <v>0</v>
      </c>
      <c r="E11" s="95"/>
      <c r="F11" t="e">
        <f t="shared" si="8"/>
        <v>#DIV/0!</v>
      </c>
      <c r="G11" t="e">
        <f t="shared" si="13"/>
        <v>#DIV/0!</v>
      </c>
      <c r="H11" t="e">
        <f t="shared" si="10"/>
        <v>#DIV/0!</v>
      </c>
      <c r="S11" s="95">
        <f t="shared" si="6"/>
        <v>0</v>
      </c>
      <c r="U11" s="95"/>
      <c r="V11" s="95"/>
      <c r="W11" s="3"/>
      <c r="X11" s="3"/>
      <c r="Y11" s="99"/>
      <c r="Z11" s="3"/>
      <c r="AA11" s="3"/>
    </row>
    <row r="12" spans="1:34" x14ac:dyDescent="0.25">
      <c r="A12">
        <f t="shared" si="0"/>
        <v>0</v>
      </c>
      <c r="C12">
        <f t="shared" si="11"/>
        <v>0</v>
      </c>
      <c r="D12">
        <f t="shared" si="12"/>
        <v>0</v>
      </c>
      <c r="E12" s="95"/>
      <c r="F12" t="e">
        <f t="shared" si="8"/>
        <v>#DIV/0!</v>
      </c>
      <c r="G12" t="e">
        <f t="shared" si="13"/>
        <v>#DIV/0!</v>
      </c>
      <c r="H12" t="e">
        <f t="shared" si="10"/>
        <v>#DIV/0!</v>
      </c>
      <c r="I12">
        <f t="shared" ref="I12:I14" si="14">W12</f>
        <v>0</v>
      </c>
      <c r="J12">
        <f t="shared" ref="J12:J14" si="15">X12</f>
        <v>0</v>
      </c>
      <c r="S12" s="95">
        <f t="shared" si="6"/>
        <v>0</v>
      </c>
      <c r="U12" s="95"/>
      <c r="V12" s="95"/>
      <c r="W12" s="3"/>
      <c r="X12" s="3"/>
      <c r="Y12" s="3"/>
      <c r="Z12" s="3"/>
      <c r="AA12" s="3"/>
    </row>
    <row r="13" spans="1:34" x14ac:dyDescent="0.25">
      <c r="A13">
        <f t="shared" si="0"/>
        <v>0</v>
      </c>
      <c r="B13">
        <v>0</v>
      </c>
      <c r="C13">
        <f t="shared" si="11"/>
        <v>0</v>
      </c>
      <c r="D13">
        <f t="shared" si="12"/>
        <v>0</v>
      </c>
      <c r="E13" s="95"/>
      <c r="F13" t="e">
        <f t="shared" si="8"/>
        <v>#DIV/0!</v>
      </c>
      <c r="G13" t="e">
        <f t="shared" si="13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U13" s="95"/>
      <c r="V13" s="95"/>
      <c r="W13" s="3"/>
      <c r="X13" s="3"/>
      <c r="Y13" s="3"/>
      <c r="Z13" s="3"/>
      <c r="AA13" s="3"/>
    </row>
    <row r="14" spans="1:34" x14ac:dyDescent="0.25">
      <c r="A14">
        <f t="shared" si="0"/>
        <v>0</v>
      </c>
      <c r="B14">
        <v>0</v>
      </c>
      <c r="C14">
        <f t="shared" si="11"/>
        <v>0</v>
      </c>
      <c r="D14">
        <f t="shared" si="12"/>
        <v>0</v>
      </c>
      <c r="E14" s="95"/>
      <c r="F14" t="e">
        <f t="shared" si="8"/>
        <v>#DIV/0!</v>
      </c>
      <c r="G14" t="e">
        <f t="shared" si="13"/>
        <v>#DIV/0!</v>
      </c>
      <c r="H14" t="e">
        <f t="shared" ref="H14" si="16">ROUND((E14/D14),0)</f>
        <v>#DIV/0!</v>
      </c>
      <c r="I14">
        <f t="shared" si="14"/>
        <v>0</v>
      </c>
      <c r="J14">
        <f t="shared" si="15"/>
        <v>0</v>
      </c>
      <c r="U14" s="95"/>
      <c r="V14" s="95"/>
      <c r="W14" s="3"/>
      <c r="X14" s="3"/>
      <c r="Y14" s="3"/>
      <c r="Z14" s="3"/>
      <c r="AA14" s="3"/>
    </row>
    <row r="15" spans="1:34" x14ac:dyDescent="0.25">
      <c r="A15">
        <f t="shared" ref="A15:A18" si="17">N15</f>
        <v>0</v>
      </c>
      <c r="B15">
        <v>0</v>
      </c>
      <c r="C15">
        <f t="shared" ref="C15" si="18">B15*1.2</f>
        <v>0</v>
      </c>
      <c r="D15">
        <f t="shared" ref="D15:D18" si="19">C15*1.2</f>
        <v>0</v>
      </c>
      <c r="E15" s="95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W15</f>
        <v>0</v>
      </c>
      <c r="J15">
        <f t="shared" si="23"/>
        <v>0</v>
      </c>
      <c r="U15" s="95"/>
      <c r="V15" s="95"/>
      <c r="W15" s="3"/>
      <c r="X15" s="3"/>
      <c r="Y15" s="3"/>
      <c r="Z15" s="3"/>
      <c r="AA15" s="3"/>
    </row>
    <row r="16" spans="1:34" x14ac:dyDescent="0.25">
      <c r="A16">
        <f t="shared" si="17"/>
        <v>0</v>
      </c>
      <c r="B16">
        <v>0</v>
      </c>
      <c r="C16">
        <f t="shared" ref="C16:C18" si="24">B16*1.2</f>
        <v>0</v>
      </c>
      <c r="D16">
        <f t="shared" si="19"/>
        <v>0</v>
      </c>
      <c r="E16" s="95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U16" s="95"/>
      <c r="V16" s="95"/>
    </row>
    <row r="17" spans="1:27" x14ac:dyDescent="0.25">
      <c r="A17">
        <f t="shared" si="17"/>
        <v>0</v>
      </c>
      <c r="B17">
        <f t="shared" ref="B17:B18" si="25">P17</f>
        <v>0</v>
      </c>
      <c r="C17">
        <f t="shared" si="24"/>
        <v>0</v>
      </c>
      <c r="D17">
        <f t="shared" si="19"/>
        <v>0</v>
      </c>
      <c r="E17" s="95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U17" s="95"/>
      <c r="V17" s="95"/>
    </row>
    <row r="18" spans="1:27" x14ac:dyDescent="0.25">
      <c r="A18">
        <f t="shared" si="17"/>
        <v>0</v>
      </c>
      <c r="B18">
        <f t="shared" si="25"/>
        <v>0</v>
      </c>
      <c r="C18">
        <f t="shared" si="24"/>
        <v>0</v>
      </c>
      <c r="D18">
        <f t="shared" si="19"/>
        <v>0</v>
      </c>
      <c r="E18" s="95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U18" s="95"/>
      <c r="V18" s="95"/>
    </row>
    <row r="19" spans="1:27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s="6" customFormat="1" x14ac:dyDescent="0.25">
      <c r="A21" s="85"/>
      <c r="B21" s="86"/>
      <c r="C21" s="86"/>
      <c r="D21" s="86"/>
      <c r="E21" s="86"/>
      <c r="F21" s="87" t="s">
        <v>66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s="6" customFormat="1" ht="16.5" x14ac:dyDescent="0.3">
      <c r="A22" s="85"/>
      <c r="B22" s="86"/>
      <c r="C22" s="86" t="s">
        <v>64</v>
      </c>
      <c r="D22" s="86"/>
      <c r="E22" s="101"/>
      <c r="F22" s="88" t="s">
        <v>65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>
        <f>G22*1.2</f>
        <v>472.79999999999995</v>
      </c>
      <c r="O22" s="85"/>
      <c r="P22" s="85"/>
      <c r="Q22" s="85"/>
      <c r="R22" s="85"/>
    </row>
    <row r="23" spans="1:27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61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27" s="6" customFormat="1" x14ac:dyDescent="0.25">
      <c r="A24" s="85"/>
      <c r="B24" s="86"/>
      <c r="C24" s="86"/>
      <c r="D24" s="86"/>
      <c r="E24" s="86"/>
      <c r="F24" s="88" t="s">
        <v>67</v>
      </c>
      <c r="G24" s="88">
        <v>0</v>
      </c>
      <c r="H24" s="86"/>
      <c r="I24" s="85"/>
      <c r="J24" s="85"/>
      <c r="K24" s="85"/>
      <c r="L24" s="85"/>
      <c r="M24" s="85"/>
      <c r="N24" s="85">
        <f>G25*1.2</f>
        <v>472.79999999999995</v>
      </c>
      <c r="O24" s="85"/>
      <c r="P24" s="85"/>
      <c r="Q24" s="85"/>
      <c r="R24" s="85"/>
    </row>
    <row r="25" spans="1:27" s="6" customFormat="1" x14ac:dyDescent="0.25">
      <c r="B25" s="86"/>
      <c r="C25" s="86"/>
      <c r="D25" s="86"/>
      <c r="E25" s="86"/>
      <c r="F25" s="89" t="s">
        <v>68</v>
      </c>
      <c r="G25" s="89">
        <f>G22+G23+G24</f>
        <v>394</v>
      </c>
      <c r="H25" s="86"/>
      <c r="I25" s="85"/>
      <c r="J25" s="85"/>
      <c r="K25" s="85"/>
      <c r="L25" s="85"/>
      <c r="M25" s="85"/>
      <c r="N25" s="85"/>
    </row>
    <row r="26" spans="1:27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  <c r="N26" s="85"/>
    </row>
    <row r="27" spans="1:27" s="6" customFormat="1" x14ac:dyDescent="0.25">
      <c r="B27" s="86"/>
      <c r="C27" s="86"/>
      <c r="D27" s="86"/>
      <c r="E27" s="86"/>
      <c r="F27" s="88" t="s">
        <v>60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  <c r="N27" s="85"/>
    </row>
    <row r="28" spans="1:27" s="6" customFormat="1" x14ac:dyDescent="0.25">
      <c r="B28" s="86"/>
      <c r="C28" s="86"/>
      <c r="D28" s="86"/>
      <c r="E28" s="86"/>
      <c r="F28" s="88" t="s">
        <v>61</v>
      </c>
      <c r="G28" s="88">
        <v>0</v>
      </c>
      <c r="H28" s="86"/>
      <c r="I28" s="85"/>
      <c r="J28" s="85"/>
      <c r="K28" s="85"/>
      <c r="L28" s="85"/>
      <c r="M28" s="85"/>
      <c r="N28" s="85"/>
    </row>
    <row r="29" spans="1:27" s="6" customFormat="1" x14ac:dyDescent="0.25">
      <c r="B29" s="86"/>
      <c r="C29" s="86"/>
      <c r="D29" s="86"/>
      <c r="E29" s="86"/>
      <c r="F29" s="88" t="s">
        <v>59</v>
      </c>
      <c r="G29" s="88">
        <v>0</v>
      </c>
      <c r="H29" s="86"/>
      <c r="I29" s="85"/>
      <c r="J29" s="85"/>
      <c r="K29" s="85"/>
      <c r="L29" s="85"/>
      <c r="M29" s="85"/>
      <c r="N29" s="85"/>
    </row>
    <row r="30" spans="1:27" s="6" customFormat="1" x14ac:dyDescent="0.25">
      <c r="B30" s="86"/>
      <c r="C30" s="90"/>
      <c r="D30" s="90"/>
      <c r="E30" s="86"/>
      <c r="F30" s="89" t="s">
        <v>62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N30" s="85"/>
      <c r="P30" s="41"/>
      <c r="Q30" s="41"/>
      <c r="R30" s="41"/>
      <c r="S30" s="41"/>
      <c r="T30" s="41"/>
    </row>
    <row r="31" spans="1:27" s="6" customFormat="1" x14ac:dyDescent="0.25">
      <c r="B31" s="86"/>
      <c r="C31" s="90"/>
      <c r="D31" s="90"/>
      <c r="E31" s="86"/>
      <c r="F31" s="89" t="s">
        <v>63</v>
      </c>
      <c r="G31" s="88">
        <f>G30</f>
        <v>0</v>
      </c>
      <c r="H31" s="86" t="e">
        <f>G30/G31</f>
        <v>#DIV/0!</v>
      </c>
      <c r="I31" s="85" t="s">
        <v>44</v>
      </c>
      <c r="J31" s="85"/>
      <c r="K31" s="85"/>
      <c r="L31" s="85"/>
      <c r="M31" s="85"/>
      <c r="N31" s="85"/>
    </row>
    <row r="32" spans="1:27" s="6" customFormat="1" x14ac:dyDescent="0.25">
      <c r="B32" s="86"/>
      <c r="C32" s="90"/>
      <c r="D32" s="90"/>
      <c r="E32" s="86"/>
      <c r="F32" s="88" t="s">
        <v>42</v>
      </c>
      <c r="G32" s="88">
        <v>10000</v>
      </c>
      <c r="H32" s="86"/>
      <c r="I32" s="85"/>
      <c r="J32" s="85"/>
      <c r="K32" s="85"/>
      <c r="L32" s="85"/>
      <c r="M32" s="85"/>
      <c r="N32" s="85"/>
    </row>
    <row r="33" spans="2:23" s="6" customFormat="1" x14ac:dyDescent="0.25">
      <c r="B33" s="86"/>
      <c r="C33" s="90"/>
      <c r="D33" s="90"/>
      <c r="E33" s="86"/>
      <c r="F33" s="89" t="s">
        <v>43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  <c r="N33" s="85"/>
    </row>
    <row r="34" spans="2:23" s="6" customFormat="1" x14ac:dyDescent="0.25">
      <c r="B34" s="86"/>
      <c r="C34" s="90"/>
      <c r="D34" s="90"/>
      <c r="E34" s="86"/>
      <c r="F34" s="89" t="s">
        <v>21</v>
      </c>
      <c r="G34" s="89">
        <f>G33*90%</f>
        <v>3546000</v>
      </c>
      <c r="H34" s="86"/>
      <c r="I34" s="85"/>
      <c r="J34" s="85"/>
      <c r="K34" s="85"/>
      <c r="L34" s="85"/>
      <c r="M34" s="85"/>
      <c r="N34" s="85"/>
    </row>
    <row r="35" spans="2:23" s="6" customFormat="1" x14ac:dyDescent="0.25">
      <c r="B35" s="86"/>
      <c r="C35" s="90"/>
      <c r="D35" s="90"/>
      <c r="E35" s="86"/>
      <c r="F35" s="89" t="s">
        <v>22</v>
      </c>
      <c r="G35" s="89">
        <f>G33*80%</f>
        <v>3152000</v>
      </c>
      <c r="H35" s="86"/>
      <c r="I35" s="85"/>
      <c r="J35" s="85"/>
      <c r="K35" s="85"/>
      <c r="L35" s="85"/>
      <c r="M35" s="85"/>
      <c r="N35" s="85"/>
    </row>
    <row r="36" spans="2:23" x14ac:dyDescent="0.25">
      <c r="B36" s="90"/>
      <c r="C36" s="90"/>
      <c r="D36" s="90"/>
      <c r="E36" s="90"/>
      <c r="F36" s="90"/>
      <c r="G36" s="90"/>
      <c r="H36" s="90"/>
    </row>
    <row r="37" spans="2:23" x14ac:dyDescent="0.25">
      <c r="B37" s="90"/>
      <c r="C37" s="90"/>
      <c r="D37" s="90"/>
      <c r="E37" s="90"/>
      <c r="F37" s="90"/>
      <c r="G37" s="90"/>
      <c r="H37" s="90"/>
      <c r="O37" s="6"/>
      <c r="P37" s="6"/>
      <c r="Q37" s="6"/>
      <c r="R37" s="6"/>
      <c r="S37" s="6"/>
      <c r="T37" s="6"/>
      <c r="U37" s="6"/>
      <c r="V37" s="6"/>
      <c r="W37" s="6"/>
    </row>
    <row r="38" spans="2:23" x14ac:dyDescent="0.25">
      <c r="B38" s="90"/>
      <c r="C38" s="90"/>
      <c r="D38" s="90"/>
      <c r="E38" s="90"/>
      <c r="F38" s="90"/>
      <c r="G38" s="90"/>
      <c r="H38" s="90"/>
      <c r="O38" s="6"/>
      <c r="P38" s="6"/>
      <c r="Q38" s="6"/>
      <c r="R38" s="6"/>
      <c r="S38" s="6"/>
      <c r="T38" s="6"/>
      <c r="U38" s="6"/>
      <c r="V38" s="6"/>
      <c r="W38" s="6"/>
    </row>
    <row r="39" spans="2:23" x14ac:dyDescent="0.25">
      <c r="B39" s="90"/>
      <c r="C39" s="90"/>
      <c r="D39" s="90"/>
      <c r="E39" s="90"/>
      <c r="F39" s="90"/>
      <c r="G39" s="90"/>
      <c r="H39" s="90"/>
      <c r="O39" s="6"/>
      <c r="P39" s="6"/>
      <c r="Q39" s="6"/>
      <c r="R39" s="6"/>
      <c r="S39" s="6"/>
      <c r="T39" s="6"/>
      <c r="U39" s="6"/>
      <c r="V39" s="6"/>
      <c r="W39" s="6"/>
    </row>
    <row r="40" spans="2:23" x14ac:dyDescent="0.25">
      <c r="B40" s="90"/>
      <c r="C40" s="90"/>
      <c r="D40" s="90"/>
      <c r="E40" s="90"/>
      <c r="F40" s="90"/>
      <c r="G40" s="90"/>
      <c r="H40" s="90"/>
      <c r="O40" s="6"/>
      <c r="P40" s="6"/>
      <c r="Q40" s="6"/>
      <c r="R40" s="6"/>
      <c r="S40" s="6"/>
      <c r="T40" s="6"/>
      <c r="U40" s="6"/>
      <c r="V40" s="6"/>
      <c r="W40" s="6"/>
    </row>
    <row r="41" spans="2:23" x14ac:dyDescent="0.25">
      <c r="B41" s="90"/>
      <c r="C41" s="90"/>
      <c r="D41" s="90"/>
      <c r="E41" s="90"/>
      <c r="F41" s="90"/>
      <c r="G41" s="90"/>
      <c r="H41" s="90"/>
      <c r="O41" s="6"/>
      <c r="P41" s="6"/>
      <c r="Q41" s="6"/>
      <c r="R41" s="6"/>
      <c r="S41" s="6"/>
      <c r="T41" s="6"/>
      <c r="U41" s="6"/>
      <c r="V41" s="6"/>
      <c r="W41" s="6"/>
    </row>
    <row r="42" spans="2:23" x14ac:dyDescent="0.25">
      <c r="B42" s="90"/>
      <c r="C42" s="90"/>
      <c r="D42" s="90"/>
      <c r="E42" s="90"/>
      <c r="F42" s="90"/>
      <c r="G42" s="90"/>
      <c r="H42" s="90"/>
      <c r="O42" s="6"/>
      <c r="P42" s="41"/>
      <c r="Q42" s="41"/>
      <c r="R42" s="41"/>
      <c r="S42" s="41"/>
      <c r="T42" s="41"/>
      <c r="U42" s="6"/>
      <c r="V42" s="6"/>
      <c r="W42" s="6"/>
    </row>
    <row r="43" spans="2:23" x14ac:dyDescent="0.25">
      <c r="B43" s="90"/>
      <c r="C43" s="90"/>
      <c r="D43" s="90"/>
      <c r="E43" s="90"/>
      <c r="F43" s="90"/>
      <c r="G43" s="90"/>
      <c r="H43" s="90"/>
      <c r="O43" s="6"/>
      <c r="P43" s="6"/>
      <c r="Q43" s="6"/>
      <c r="R43" s="6"/>
      <c r="S43" s="6"/>
      <c r="T43" s="6"/>
      <c r="U43" s="6"/>
      <c r="V43" s="6"/>
      <c r="W43" s="6"/>
    </row>
    <row r="44" spans="2:23" x14ac:dyDescent="0.25">
      <c r="B44" s="90"/>
      <c r="C44" s="90"/>
      <c r="D44" s="90"/>
      <c r="E44" s="90"/>
      <c r="F44" s="90"/>
      <c r="G44" s="90"/>
      <c r="H44" s="90"/>
      <c r="O44" s="6"/>
      <c r="P44" s="6"/>
      <c r="Q44" s="6"/>
      <c r="R44" s="6"/>
      <c r="S44" s="6"/>
      <c r="T44" s="6"/>
      <c r="U44" s="6"/>
      <c r="V44" s="6"/>
      <c r="W44" s="6"/>
    </row>
    <row r="45" spans="2:23" x14ac:dyDescent="0.25">
      <c r="O45" s="6"/>
      <c r="P45" s="6"/>
      <c r="Q45" s="6"/>
      <c r="R45" s="6"/>
      <c r="S45" s="6"/>
      <c r="T45" s="6"/>
      <c r="U45" s="6"/>
      <c r="V45" s="6"/>
      <c r="W45" s="6"/>
    </row>
    <row r="48" spans="2:23" x14ac:dyDescent="0.25">
      <c r="O48" s="6"/>
      <c r="P48" s="6"/>
      <c r="Q48" s="6"/>
      <c r="R48" s="6"/>
      <c r="S48" s="6"/>
      <c r="T48" s="6"/>
      <c r="U48" s="6"/>
      <c r="V48" s="6"/>
      <c r="W48" s="6"/>
    </row>
    <row r="49" spans="15:23" x14ac:dyDescent="0.25">
      <c r="O49" s="6"/>
      <c r="P49" s="6"/>
      <c r="Q49" s="6"/>
      <c r="R49" s="6"/>
      <c r="S49" s="6"/>
      <c r="T49" s="6"/>
      <c r="U49" s="6"/>
      <c r="V49" s="6"/>
      <c r="W49" s="6"/>
    </row>
    <row r="50" spans="15:23" x14ac:dyDescent="0.25">
      <c r="O50" s="6"/>
      <c r="P50" s="6"/>
      <c r="Q50" s="6"/>
      <c r="R50" s="6"/>
      <c r="S50" s="6"/>
      <c r="T50" s="6"/>
      <c r="U50" s="6"/>
      <c r="V50" s="6"/>
      <c r="W50" s="6"/>
    </row>
    <row r="51" spans="15:23" x14ac:dyDescent="0.25">
      <c r="O51" s="6"/>
      <c r="P51" s="6"/>
      <c r="Q51" s="6"/>
      <c r="R51" s="6"/>
      <c r="S51" s="6"/>
      <c r="T51" s="6"/>
      <c r="U51" s="6"/>
      <c r="V51" s="6"/>
      <c r="W51" s="6"/>
    </row>
    <row r="52" spans="15:23" x14ac:dyDescent="0.25">
      <c r="O52" s="6"/>
      <c r="P52" s="41"/>
      <c r="Q52" s="41"/>
      <c r="R52" s="41"/>
      <c r="S52" s="41"/>
      <c r="T52" s="41"/>
      <c r="U52" s="6"/>
      <c r="V52" s="6"/>
      <c r="W52" s="6"/>
    </row>
    <row r="53" spans="15:23" x14ac:dyDescent="0.25">
      <c r="O53" s="6"/>
      <c r="P53" s="6"/>
      <c r="Q53" s="6"/>
      <c r="R53" s="6"/>
      <c r="S53" s="6"/>
      <c r="T53" s="6"/>
      <c r="U53" s="6"/>
      <c r="V53" s="6"/>
      <c r="W53" s="6"/>
    </row>
    <row r="54" spans="15:23" x14ac:dyDescent="0.25">
      <c r="O54" s="6"/>
      <c r="P54" s="6"/>
      <c r="Q54" s="6"/>
      <c r="R54" s="6"/>
      <c r="S54" s="6"/>
      <c r="T54" s="6"/>
      <c r="U54" s="6"/>
      <c r="V54" s="6"/>
      <c r="W54" s="6"/>
    </row>
    <row r="55" spans="15:23" x14ac:dyDescent="0.25">
      <c r="O55" s="6"/>
      <c r="P55" s="6"/>
      <c r="Q55" s="6"/>
      <c r="R55" s="6"/>
      <c r="S55" s="6"/>
      <c r="T55" s="6"/>
      <c r="U55" s="6"/>
      <c r="V55" s="6"/>
      <c r="W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2" t="s">
        <v>58</v>
      </c>
      <c r="G117" s="122"/>
      <c r="H117" s="122"/>
      <c r="I117" s="122"/>
      <c r="J117" s="122"/>
      <c r="K117" s="122"/>
      <c r="L117" s="122"/>
      <c r="M117" s="12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39" workbookViewId="0">
      <selection activeCell="A157" sqref="A1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2025-01-10T12:34:23Z</dcterms:modified>
</cp:coreProperties>
</file>