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Abhyudaya Co-Op Bank Ltd\"/>
    </mc:Choice>
  </mc:AlternateContent>
  <xr:revisionPtr revIDLastSave="0" documentId="13_ncr:1_{3A5548FD-2692-4363-B661-08D2A376DAC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23" l="1"/>
  <c r="B20" i="23"/>
  <c r="N27" i="24" l="1"/>
  <c r="N14" i="24"/>
  <c r="N12" i="24"/>
  <c r="N10" i="24"/>
  <c r="N11" i="24"/>
  <c r="N13" i="24"/>
  <c r="N15" i="24"/>
  <c r="N16" i="24"/>
  <c r="N18" i="24"/>
  <c r="N19" i="24"/>
  <c r="N20" i="24"/>
  <c r="N21" i="24"/>
  <c r="N22" i="24"/>
  <c r="N23" i="24"/>
  <c r="N24" i="24"/>
  <c r="N25" i="24"/>
  <c r="N26" i="2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<sst xmlns="http://schemas.openxmlformats.org/spreadsheetml/2006/main" count="133" uniqueCount="91">
  <si>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</si>
  <si>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</si>
  <si>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</si>
  <si>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</si>
  <si>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</si>
  <si>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</si>
  <si>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</si>
  <si>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</si>
  <si>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</si>
  <si>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</si>
  <si>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</si>
  <si>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</si>
  <si>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</si>
  <si>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</si>
  <si>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</si>
  <si>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</si>
  <si>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</si>
  <si>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</si>
  <si>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</si>
  <si>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</si>
  <si>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</si>
  <si>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</si>
  <si>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</si>
  <si>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</si>
  <si>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</si>
  <si>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</si>
  <si>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</si>
  <si>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</si>
  <si>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</si>
  <si>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</si>
  <si>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</si>
  <si>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</si>
  <si>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</si>
  <si>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</si>
  <si>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</si>
  <si>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</si>
  <si>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</si>
  <si>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</si>
  <si>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</si>
  <si>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</si>
  <si>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</si>
  <si>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</si>
  <si>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</si>
  <si>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</si>
  <si>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</si>
  <si>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</si>
  <si>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</si>
  <si>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</si>
  <si>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</si>
  <si>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</si>
  <si>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</si>
  <si>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</si>
  <si>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</si>
  <si>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</si>
  <si>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</si>
  <si>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</si>
  <si>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</si>
  <si>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</si>
  <si>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</si>
  <si>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</si>
  <si>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</si>
  <si>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</si>
  <si>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</si>
  <si>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</si>
  <si>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</si>
  <si>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</si>
  <si>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</si>
  <si>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</si>
  <si>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</si>
  <si>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</si>
  <si>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</si>
  <si>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</si>
  <si>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</si>
  <si>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</si>
  <si>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</si>
  <si>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</si>
  <si>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</si>
  <si>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</si>
  <si>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</si>
  <si>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</si>
  <si>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</si>
  <si>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</si>
  <si>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</si>
  <si>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</si>
  <si>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- 1988</t>
  </si>
  <si>
    <t>IGR-27.12.22</t>
  </si>
  <si>
    <t>IGR-25.11.22</t>
  </si>
  <si>
    <t>IGR-25.07.22</t>
  </si>
  <si>
    <t>IGR-08.03.23</t>
  </si>
  <si>
    <t>IGR-22.12.22</t>
  </si>
  <si>
    <t>IGR-05.04.21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</si>
</sst>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0</xdr:rowOff>
    </xdr:from>
    <xdr:to>
      <xdr:col>23</xdr:col>
      <xdr:colOff>372282</xdr:colOff>
      <xdr:row>35</xdr:row>
      <xdr:rowOff>124858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57A31-F12F-4E79-8606-9E915BA8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0"/>
          <a:ext cx="5782482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B3D11-71F6-4A83-B9A0-FA2963649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1E9FD-4E6E-4664-B7A3-5A7DB7F8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782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3652C-19C1-4F03-8613-7B2C0614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039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43E47-E047-4AB0-8950-8862D3A2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82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1660E-7920-4146-8A1F-65F83143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372633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6435A-66B8-44E6-A855-139032F4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97433" cy="8926171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476250</xdr:colOff>
      <xdr:row>0</xdr:row>
      <xdr:rowOff>0</xdr:rowOff>
    </xdr:from>
    <xdr:to>
      <xdr:col>21</xdr:col>
      <xdr:colOff>448352</xdr:colOff>
      <xdr:row>38</xdr:row>
      <xdr:rowOff>48642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DAA6F-1C6D-4ACD-9FA5-38AF6431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01050" y="0"/>
          <a:ext cx="4848902" cy="7287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71803-3B42-4AB6-B121-8DA2138F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8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B5FE22-D152-40E6-A637-5FEC3ED7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3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4">
        <f>374860*0.85</f>
        <v>318631</v>
      </c>
      <c r="D3" s="34"/>
      <c r="E3" s="34"/>
      <c r="F3" s="34"/>
      <c r="H3" s="47" t="s">
        <v>37</v>
      </c>
      <c r="I3" s="47"/>
      <c r="J3" s="47" t="s">
        <v>38</v>
      </c>
      <c r="K3" s="47" t="s">
        <v>39</v>
      </c>
      <c r="L3" s="47" t="s">
        <v>40</v>
      </c>
    </row>
    <row r="4" spans="2:12" x14ac:dyDescent="0.25">
      <c r="B4" s="34" t="s">
        <v>83</v>
      </c>
      <c r="C4" s="44">
        <f>C3*10%</f>
        <v>31863.100000000002</v>
      </c>
      <c r="D4" s="34"/>
      <c r="E4" s="34"/>
      <c r="F4" s="34"/>
      <c r="H4" s="48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49">
        <f>C3+C4</f>
        <v>350494.1</v>
      </c>
      <c r="D5" s="50" t="s">
        <v>62</v>
      </c>
      <c r="E5" s="51">
        <f>C5/10.764</f>
        <v>32561.696395392046</v>
      </c>
      <c r="F5" s="50" t="s">
        <v>63</v>
      </c>
      <c r="H5" s="52" t="s">
        <v>44</v>
      </c>
      <c r="I5" s="48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4">
        <v>29400</v>
      </c>
      <c r="D6" s="34"/>
      <c r="E6" s="34"/>
      <c r="F6" s="34"/>
      <c r="H6" s="53" t="s">
        <v>46</v>
      </c>
      <c r="I6" s="48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4">
        <f>C5-C6</f>
        <v>321094.09999999998</v>
      </c>
      <c r="D7" s="34"/>
      <c r="E7" s="34"/>
      <c r="F7" s="34"/>
      <c r="H7" s="52" t="s">
        <v>50</v>
      </c>
      <c r="I7" s="48">
        <v>0.8</v>
      </c>
      <c r="J7" s="34"/>
      <c r="K7" s="52" t="s">
        <v>46</v>
      </c>
      <c r="L7" s="48">
        <v>0.05</v>
      </c>
    </row>
    <row r="8" spans="2:12" ht="30" x14ac:dyDescent="0.25">
      <c r="B8" s="54" t="s">
        <v>81</v>
      </c>
      <c r="C8" s="44">
        <f>C7*D13%</f>
        <v>202289.283</v>
      </c>
      <c r="D8" s="34"/>
      <c r="E8" s="34"/>
      <c r="F8" s="34"/>
      <c r="H8" s="52" t="s">
        <v>51</v>
      </c>
      <c r="I8" s="48">
        <v>0.7</v>
      </c>
      <c r="J8" s="34"/>
      <c r="K8" s="55" t="s">
        <v>52</v>
      </c>
      <c r="L8" s="48">
        <v>0.1</v>
      </c>
    </row>
    <row r="9" spans="2:12" x14ac:dyDescent="0.25">
      <c r="B9" s="34" t="s">
        <v>82</v>
      </c>
      <c r="C9" s="49">
        <f>C6+C8</f>
        <v>231689.283</v>
      </c>
      <c r="D9" s="50" t="s">
        <v>62</v>
      </c>
      <c r="E9" s="51">
        <f>C9/10.764</f>
        <v>21524.459587513935</v>
      </c>
      <c r="F9" s="50" t="s">
        <v>63</v>
      </c>
      <c r="H9" s="52" t="s">
        <v>53</v>
      </c>
      <c r="I9" s="48">
        <v>0.6</v>
      </c>
      <c r="J9" s="34"/>
      <c r="K9" s="34" t="s">
        <v>54</v>
      </c>
      <c r="L9" s="48">
        <v>0.15</v>
      </c>
    </row>
    <row r="10" spans="2:12" x14ac:dyDescent="0.25">
      <c r="C10" s="56"/>
      <c r="H10" s="34" t="s">
        <v>55</v>
      </c>
      <c r="I10" s="48">
        <v>0.5</v>
      </c>
      <c r="J10" s="34"/>
      <c r="K10" s="34" t="s">
        <v>56</v>
      </c>
      <c r="L10" s="48">
        <v>0.2</v>
      </c>
    </row>
    <row r="11" spans="2:12" x14ac:dyDescent="0.25">
      <c r="B11" s="40" t="s">
        <v>68</v>
      </c>
      <c r="C11" s="58">
        <f>Calculation!C7</f>
        <v>2025</v>
      </c>
      <c r="H11" s="34" t="s">
        <v>57</v>
      </c>
      <c r="I11" s="48">
        <v>0.4</v>
      </c>
      <c r="J11" s="34"/>
      <c r="K11" s="34"/>
      <c r="L11" s="34"/>
    </row>
    <row r="12" spans="2:12" x14ac:dyDescent="0.25">
      <c r="B12" s="40" t="s">
        <v>69</v>
      </c>
      <c r="C12" s="58">
        <f>Calculation!C8</f>
        <v>1988</v>
      </c>
      <c r="D12" s="57">
        <v>100</v>
      </c>
      <c r="H12" s="34" t="s">
        <v>58</v>
      </c>
      <c r="I12" s="48">
        <v>0.3</v>
      </c>
      <c r="J12" s="34"/>
      <c r="K12" s="34"/>
      <c r="L12" s="34"/>
    </row>
    <row r="13" spans="2:12" x14ac:dyDescent="0.25">
      <c r="B13" s="40" t="s">
        <v>70</v>
      </c>
      <c r="C13" s="58">
        <f>C11-C12</f>
        <v>37</v>
      </c>
      <c r="D13" s="57">
        <f>D12-C13</f>
        <v>63</v>
      </c>
    </row>
    <row r="15" spans="2:12" x14ac:dyDescent="0.25">
      <c r="B15" s="34" t="s">
        <v>59</v>
      </c>
      <c r="C15" s="44">
        <v>93700</v>
      </c>
      <c r="D15" s="34"/>
      <c r="E15" s="34"/>
      <c r="F15" s="34"/>
    </row>
    <row r="16" spans="2:12" x14ac:dyDescent="0.25">
      <c r="B16" s="34" t="s">
        <v>60</v>
      </c>
      <c r="C16" s="44">
        <f>C15*5%</f>
        <v>4685</v>
      </c>
      <c r="D16" s="34"/>
      <c r="E16" s="34"/>
      <c r="F16" s="34"/>
    </row>
    <row r="17" spans="2:6" x14ac:dyDescent="0.25">
      <c r="B17" s="34" t="s">
        <v>61</v>
      </c>
      <c r="C17" s="49">
        <f>C15+C16</f>
        <v>98385</v>
      </c>
      <c r="D17" s="50" t="s">
        <v>62</v>
      </c>
      <c r="E17" s="51">
        <f>C17/10.764</f>
        <v>9140.1895206243044</v>
      </c>
      <c r="F17" s="50" t="s">
        <v>63</v>
      </c>
    </row>
    <row r="18" spans="2:6" x14ac:dyDescent="0.25">
      <c r="B18" s="34" t="s">
        <v>65</v>
      </c>
      <c r="C18" s="44">
        <v>26620</v>
      </c>
      <c r="D18" s="34"/>
      <c r="E18" s="34"/>
      <c r="F18" s="34"/>
    </row>
    <row r="19" spans="2:6" x14ac:dyDescent="0.25">
      <c r="B19" s="34" t="s">
        <v>66</v>
      </c>
      <c r="C19" s="44">
        <f>C17-C18</f>
        <v>71765</v>
      </c>
      <c r="D19" s="34"/>
      <c r="E19" s="34"/>
      <c r="F19" s="34"/>
    </row>
    <row r="20" spans="2:6" ht="45" x14ac:dyDescent="0.25">
      <c r="B20" s="54" t="s">
        <v>67</v>
      </c>
      <c r="C20" s="44">
        <f>C18*80%</f>
        <v>21296</v>
      </c>
      <c r="D20" s="34"/>
      <c r="E20" s="34"/>
      <c r="F20" s="34"/>
    </row>
    <row r="21" spans="2:6" x14ac:dyDescent="0.25">
      <c r="B21" s="34" t="s">
        <v>64</v>
      </c>
      <c r="C21" s="49">
        <f>C19+C20</f>
        <v>93061</v>
      </c>
      <c r="D21" s="50" t="s">
        <v>62</v>
      </c>
      <c r="E21" s="51">
        <f>C21/10.764</f>
        <v>8645.5778520995918</v>
      </c>
      <c r="F21" s="5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18" sqref="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4"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>
        <v>51.61</v>
      </c>
      <c r="M5" s="34">
        <v>50.91</v>
      </c>
      <c r="N5" s="34">
        <f t="shared" ref="N5:N26" si="6">L5*M5</f>
        <v>2627.4650999999999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>
        <v>20.350000000000001</v>
      </c>
      <c r="M6" s="34">
        <v>21.42</v>
      </c>
      <c r="N6" s="34">
        <f t="shared" si="6"/>
        <v>435.89700000000005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>
        <v>13.91</v>
      </c>
      <c r="M7" s="34">
        <v>9.24</v>
      </c>
      <c r="N7" s="34">
        <f t="shared" si="6"/>
        <v>128.5284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>
        <v>6.29</v>
      </c>
      <c r="M8" s="34">
        <v>11.17</v>
      </c>
      <c r="N8" s="34">
        <f t="shared" si="6"/>
        <v>70.259299999999996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>
        <v>9</v>
      </c>
      <c r="M9" s="34">
        <v>5.4</v>
      </c>
      <c r="N9" s="34">
        <f t="shared" si="6"/>
        <v>48.6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>
        <v>10.3</v>
      </c>
      <c r="M10" s="34">
        <v>4.8</v>
      </c>
      <c r="N10" s="34">
        <f t="shared" si="6"/>
        <v>49.440000000000005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>
        <v>16.36</v>
      </c>
      <c r="M11" s="34">
        <v>10.7</v>
      </c>
      <c r="N11" s="34">
        <f t="shared" si="6"/>
        <v>175.05199999999999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>
        <v>16.36</v>
      </c>
      <c r="M12" s="34">
        <v>7.86</v>
      </c>
      <c r="N12" s="34">
        <f>L12*M12/2</f>
        <v>64.294799999999995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>
        <v>16.510000000000002</v>
      </c>
      <c r="M13" s="34">
        <v>9.4</v>
      </c>
      <c r="N13" s="34">
        <f t="shared" si="6"/>
        <v>155.19400000000002</v>
      </c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34">
        <f>SUM(N5:N13)</f>
        <v>3754.7306000000003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>
        <f t="shared" si="6"/>
        <v>0</v>
      </c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4">
        <f t="shared" si="6"/>
        <v>0</v>
      </c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4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>
        <v>2.2999999999999998</v>
      </c>
      <c r="M18" s="34">
        <v>1.4</v>
      </c>
      <c r="N18" s="34">
        <f t="shared" si="6"/>
        <v>3.2199999999999998</v>
      </c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>
        <v>5.5</v>
      </c>
      <c r="M19" s="34">
        <v>2.57</v>
      </c>
      <c r="N19" s="34">
        <f t="shared" si="6"/>
        <v>14.135</v>
      </c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>
        <v>5.5</v>
      </c>
      <c r="M20" s="34">
        <v>2.5</v>
      </c>
      <c r="N20" s="34">
        <f t="shared" si="6"/>
        <v>13.75</v>
      </c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>
        <v>5</v>
      </c>
      <c r="M21" s="34">
        <v>2.8</v>
      </c>
      <c r="N21" s="34">
        <f t="shared" si="6"/>
        <v>14</v>
      </c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>
        <v>2.2999999999999998</v>
      </c>
      <c r="M22" s="34">
        <v>1.4</v>
      </c>
      <c r="N22" s="34">
        <f t="shared" si="6"/>
        <v>3.2199999999999998</v>
      </c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>
        <v>2.31</v>
      </c>
      <c r="M23" s="34">
        <v>1.39</v>
      </c>
      <c r="N23" s="34">
        <f t="shared" si="6"/>
        <v>3.2108999999999996</v>
      </c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>
        <v>5</v>
      </c>
      <c r="M24" s="43">
        <v>2.6</v>
      </c>
      <c r="N24" s="34">
        <f t="shared" si="6"/>
        <v>13</v>
      </c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>
        <v>5</v>
      </c>
      <c r="M25" s="43">
        <v>2.6</v>
      </c>
      <c r="N25" s="34">
        <f t="shared" si="6"/>
        <v>13</v>
      </c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>
        <v>4</v>
      </c>
      <c r="M26" s="43">
        <v>1</v>
      </c>
      <c r="N26" s="34">
        <f t="shared" si="6"/>
        <v>4</v>
      </c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>
        <f>SUM(N18:N26)</f>
        <v>81.535899999999998</v>
      </c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4"/>
      <c r="Q29" s="44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5"/>
      <c r="Q30" s="45"/>
      <c r="R30" s="34"/>
    </row>
    <row r="33" spans="13:17" x14ac:dyDescent="0.25">
      <c r="M33" s="6"/>
      <c r="P33" s="46"/>
      <c r="Q33" s="46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10000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2000</v>
      </c>
      <c r="C4" s="19"/>
    </row>
    <row r="5" spans="1:4" x14ac:dyDescent="0.25">
      <c r="A5" s="13" t="s">
        <v>15</v>
      </c>
      <c r="B5" s="16">
        <f>B3-B4</f>
        <v>8000</v>
      </c>
      <c r="C5" s="19"/>
    </row>
    <row r="6" spans="1:4" x14ac:dyDescent="0.25">
      <c r="A6" s="13" t="s">
        <v>16</v>
      </c>
      <c r="B6" s="16">
        <f>B4</f>
        <v>2000</v>
      </c>
      <c r="C6" s="19"/>
    </row>
    <row r="7" spans="1:4" x14ac:dyDescent="0.25">
      <c r="A7" s="13" t="s">
        <v>17</v>
      </c>
      <c r="B7" s="20">
        <f>C7-C8</f>
        <v>37</v>
      </c>
      <c r="C7" s="20">
        <v>2025</v>
      </c>
    </row>
    <row r="8" spans="1:4" x14ac:dyDescent="0.25">
      <c r="A8" s="13" t="s">
        <v>18</v>
      </c>
      <c r="B8" s="20">
        <f>B9-B7</f>
        <v>23</v>
      </c>
      <c r="C8" s="20">
        <v>1988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55.5</v>
      </c>
      <c r="C10" s="20"/>
    </row>
    <row r="11" spans="1:4" x14ac:dyDescent="0.25">
      <c r="A11" s="13"/>
      <c r="B11" s="21">
        <f>B10%</f>
        <v>0.55500000000000005</v>
      </c>
      <c r="C11" s="21"/>
    </row>
    <row r="12" spans="1:4" x14ac:dyDescent="0.25">
      <c r="A12" s="13" t="s">
        <v>21</v>
      </c>
      <c r="B12" s="16">
        <f>B6*B11</f>
        <v>1110</v>
      </c>
      <c r="C12" s="19"/>
    </row>
    <row r="13" spans="1:4" x14ac:dyDescent="0.25">
      <c r="A13" s="13" t="s">
        <v>22</v>
      </c>
      <c r="B13" s="16">
        <f>B6-B12</f>
        <v>890</v>
      </c>
      <c r="C13" s="19"/>
    </row>
    <row r="14" spans="1:4" x14ac:dyDescent="0.25">
      <c r="A14" s="13" t="s">
        <v>15</v>
      </c>
      <c r="B14" s="16">
        <f>B5</f>
        <v>8000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8890</v>
      </c>
      <c r="C16" s="19"/>
    </row>
    <row r="17" spans="1:4" x14ac:dyDescent="0.25">
      <c r="B17" s="20"/>
      <c r="C17" s="20"/>
    </row>
    <row r="18" spans="1:4" x14ac:dyDescent="0.25">
      <c r="A18" s="63" t="str">
        <f>D3</f>
        <v>ABUA</v>
      </c>
      <c r="B18" s="23">
        <v>3924</v>
      </c>
      <c r="C18" s="20"/>
    </row>
    <row r="19" spans="1:4" x14ac:dyDescent="0.25">
      <c r="A19" s="13" t="s">
        <v>74</v>
      </c>
      <c r="B19" s="24">
        <f>B18*B16</f>
        <v>34884360</v>
      </c>
      <c r="C19" s="64"/>
      <c r="D19" s="57"/>
    </row>
    <row r="20" spans="1:4" x14ac:dyDescent="0.25">
      <c r="A20" s="13" t="s">
        <v>24</v>
      </c>
      <c r="B20" s="25">
        <f>B19*85%</f>
        <v>29651706</v>
      </c>
      <c r="C20" s="24"/>
      <c r="D20" s="57"/>
    </row>
    <row r="21" spans="1:4" x14ac:dyDescent="0.25">
      <c r="A21" s="13" t="s">
        <v>25</v>
      </c>
      <c r="B21" s="25">
        <f>B19*70%</f>
        <v>24419052</v>
      </c>
      <c r="C21" s="25"/>
      <c r="D21" s="57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7848000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72675.75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" activeCellId="1" sqref="G5:S5 G3: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198.33333333333334</v>
      </c>
      <c r="C2" s="4">
        <f t="shared" ref="C2:C16" si="1">B2*1.2</f>
        <v>238</v>
      </c>
      <c r="D2" s="4">
        <f t="shared" ref="D2:D16" si="2">C2*1.2</f>
        <v>285.59999999999997</v>
      </c>
      <c r="E2" s="5">
        <f t="shared" ref="E2:E16" si="3">R2</f>
        <v>1700000</v>
      </c>
      <c r="F2" s="4">
        <f t="shared" ref="F2:F15" si="4">ROUND((E2/B2),0)</f>
        <v>8571</v>
      </c>
      <c r="G2" s="4">
        <f t="shared" ref="G2:G15" si="5">ROUND((E2/C2),0)</f>
        <v>7143</v>
      </c>
      <c r="H2" s="4">
        <f t="shared" ref="H2:H15" si="6">ROUND((E2/D2),0)</f>
        <v>5952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238</v>
      </c>
      <c r="Q2">
        <f t="shared" ref="Q2:Q10" si="9">P2/1.2</f>
        <v>198.33333333333334</v>
      </c>
      <c r="R2" s="2">
        <v>1700000</v>
      </c>
      <c r="S2" s="2" t="s">
        <v>85</v>
      </c>
    </row>
    <row r="3" spans="1:19" x14ac:dyDescent="0.25">
      <c r="A3" s="4">
        <v>2</v>
      </c>
      <c r="B3" s="4">
        <f t="shared" si="0"/>
        <v>213.33333333333334</v>
      </c>
      <c r="C3" s="4">
        <f t="shared" si="1"/>
        <v>256</v>
      </c>
      <c r="D3" s="4">
        <f t="shared" si="2"/>
        <v>307.2</v>
      </c>
      <c r="E3" s="5">
        <f t="shared" si="3"/>
        <v>2000000</v>
      </c>
      <c r="F3" s="4">
        <f t="shared" si="4"/>
        <v>9375</v>
      </c>
      <c r="G3" s="65">
        <f t="shared" si="5"/>
        <v>7813</v>
      </c>
      <c r="H3" s="65">
        <f t="shared" si="6"/>
        <v>6510</v>
      </c>
      <c r="I3" s="65">
        <f t="shared" si="7"/>
        <v>0</v>
      </c>
      <c r="J3" s="65">
        <f t="shared" si="8"/>
        <v>0</v>
      </c>
      <c r="K3" s="66"/>
      <c r="L3" s="66"/>
      <c r="M3" s="66"/>
      <c r="N3" s="66"/>
      <c r="O3" s="66">
        <v>0</v>
      </c>
      <c r="P3" s="66">
        <v>256</v>
      </c>
      <c r="Q3" s="66">
        <f t="shared" si="9"/>
        <v>213.33333333333334</v>
      </c>
      <c r="R3" s="67">
        <v>2000000</v>
      </c>
      <c r="S3" s="67" t="s">
        <v>86</v>
      </c>
    </row>
    <row r="4" spans="1:19" x14ac:dyDescent="0.25">
      <c r="A4" s="4">
        <v>3</v>
      </c>
      <c r="B4" s="4">
        <f t="shared" si="0"/>
        <v>213.33333333333334</v>
      </c>
      <c r="C4" s="4">
        <f t="shared" si="1"/>
        <v>256</v>
      </c>
      <c r="D4" s="4">
        <f t="shared" si="2"/>
        <v>307.2</v>
      </c>
      <c r="E4" s="5">
        <f t="shared" si="3"/>
        <v>1925000</v>
      </c>
      <c r="F4" s="4">
        <f t="shared" si="4"/>
        <v>9023</v>
      </c>
      <c r="G4" s="4">
        <f t="shared" si="5"/>
        <v>7520</v>
      </c>
      <c r="H4" s="4">
        <f t="shared" si="6"/>
        <v>6266</v>
      </c>
      <c r="I4" s="4">
        <f t="shared" si="7"/>
        <v>0</v>
      </c>
      <c r="J4" s="4">
        <f t="shared" si="8"/>
        <v>0</v>
      </c>
      <c r="O4">
        <v>0</v>
      </c>
      <c r="P4">
        <v>256</v>
      </c>
      <c r="Q4">
        <f t="shared" si="9"/>
        <v>213.33333333333334</v>
      </c>
      <c r="R4" s="2">
        <v>1925000</v>
      </c>
      <c r="S4" s="2" t="s">
        <v>87</v>
      </c>
    </row>
    <row r="5" spans="1:19" x14ac:dyDescent="0.25">
      <c r="A5" s="4">
        <v>4</v>
      </c>
      <c r="B5" s="4">
        <f t="shared" si="0"/>
        <v>213.33333333333334</v>
      </c>
      <c r="C5" s="4">
        <f t="shared" si="1"/>
        <v>256</v>
      </c>
      <c r="D5" s="4">
        <f t="shared" si="2"/>
        <v>307.2</v>
      </c>
      <c r="E5" s="5">
        <f t="shared" si="3"/>
        <v>1701000</v>
      </c>
      <c r="F5" s="4">
        <f t="shared" si="4"/>
        <v>7973</v>
      </c>
      <c r="G5" s="65">
        <f t="shared" si="5"/>
        <v>6645</v>
      </c>
      <c r="H5" s="65">
        <f t="shared" si="6"/>
        <v>5537</v>
      </c>
      <c r="I5" s="65">
        <f t="shared" si="7"/>
        <v>0</v>
      </c>
      <c r="J5" s="65">
        <f t="shared" si="8"/>
        <v>0</v>
      </c>
      <c r="K5" s="66"/>
      <c r="L5" s="66"/>
      <c r="M5" s="66"/>
      <c r="N5" s="66"/>
      <c r="O5" s="66">
        <v>0</v>
      </c>
      <c r="P5" s="66">
        <v>256</v>
      </c>
      <c r="Q5" s="66">
        <f t="shared" si="9"/>
        <v>213.33333333333334</v>
      </c>
      <c r="R5" s="67">
        <v>1701000</v>
      </c>
      <c r="S5" s="67" t="s">
        <v>88</v>
      </c>
    </row>
    <row r="6" spans="1:19" x14ac:dyDescent="0.25">
      <c r="A6" s="4">
        <v>5</v>
      </c>
      <c r="B6" s="4">
        <f t="shared" si="0"/>
        <v>206.66666666666669</v>
      </c>
      <c r="C6" s="4">
        <f t="shared" si="1"/>
        <v>248</v>
      </c>
      <c r="D6" s="4">
        <f t="shared" si="2"/>
        <v>297.59999999999997</v>
      </c>
      <c r="E6" s="5">
        <f t="shared" si="3"/>
        <v>2800000</v>
      </c>
      <c r="F6" s="4">
        <f t="shared" si="4"/>
        <v>13548</v>
      </c>
      <c r="G6" s="65">
        <f t="shared" si="5"/>
        <v>11290</v>
      </c>
      <c r="H6" s="65">
        <f t="shared" si="6"/>
        <v>9409</v>
      </c>
      <c r="I6" s="65">
        <f t="shared" si="7"/>
        <v>0</v>
      </c>
      <c r="J6" s="65">
        <f t="shared" si="8"/>
        <v>0</v>
      </c>
      <c r="K6" s="66"/>
      <c r="L6" s="66"/>
      <c r="M6" s="66"/>
      <c r="N6" s="66"/>
      <c r="O6" s="66">
        <v>0</v>
      </c>
      <c r="P6" s="66">
        <v>248</v>
      </c>
      <c r="Q6" s="66">
        <f t="shared" si="9"/>
        <v>206.66666666666669</v>
      </c>
      <c r="R6" s="67">
        <v>2800000</v>
      </c>
      <c r="S6" s="2"/>
    </row>
    <row r="7" spans="1:19" x14ac:dyDescent="0.25">
      <c r="A7" s="4">
        <v>6</v>
      </c>
      <c r="B7" s="4">
        <f t="shared" si="0"/>
        <v>3270</v>
      </c>
      <c r="C7" s="4">
        <f t="shared" si="1"/>
        <v>3924</v>
      </c>
      <c r="D7" s="4">
        <f t="shared" si="2"/>
        <v>4708.8</v>
      </c>
      <c r="E7" s="5">
        <f t="shared" si="3"/>
        <v>41000000</v>
      </c>
      <c r="F7" s="4">
        <f t="shared" si="4"/>
        <v>12538</v>
      </c>
      <c r="G7" s="65">
        <f t="shared" si="5"/>
        <v>10449</v>
      </c>
      <c r="H7" s="65">
        <f t="shared" si="6"/>
        <v>8707</v>
      </c>
      <c r="I7" s="65">
        <f t="shared" si="7"/>
        <v>0</v>
      </c>
      <c r="J7" s="65">
        <f t="shared" si="8"/>
        <v>0</v>
      </c>
      <c r="K7" s="66"/>
      <c r="L7" s="66"/>
      <c r="M7" s="66"/>
      <c r="N7" s="66"/>
      <c r="O7" s="66">
        <v>0</v>
      </c>
      <c r="P7" s="66">
        <v>3924</v>
      </c>
      <c r="Q7" s="66">
        <f t="shared" si="9"/>
        <v>3270</v>
      </c>
      <c r="R7" s="67">
        <v>41000000</v>
      </c>
      <c r="S7" s="2"/>
    </row>
    <row r="8" spans="1:19" x14ac:dyDescent="0.25">
      <c r="A8" s="4">
        <v>7</v>
      </c>
      <c r="B8" s="4">
        <f t="shared" si="0"/>
        <v>188.33333333333334</v>
      </c>
      <c r="C8" s="4">
        <f t="shared" si="1"/>
        <v>226</v>
      </c>
      <c r="D8" s="4">
        <f t="shared" si="2"/>
        <v>271.2</v>
      </c>
      <c r="E8" s="5">
        <f t="shared" si="3"/>
        <v>1700000</v>
      </c>
      <c r="F8" s="4">
        <f t="shared" si="4"/>
        <v>9027</v>
      </c>
      <c r="G8" s="65">
        <f t="shared" si="5"/>
        <v>7522</v>
      </c>
      <c r="H8" s="65">
        <f t="shared" si="6"/>
        <v>6268</v>
      </c>
      <c r="I8" s="65">
        <f t="shared" si="7"/>
        <v>0</v>
      </c>
      <c r="J8" s="65">
        <f t="shared" si="8"/>
        <v>0</v>
      </c>
      <c r="K8" s="66"/>
      <c r="L8" s="66"/>
      <c r="M8" s="66"/>
      <c r="N8" s="66"/>
      <c r="O8" s="66">
        <v>0</v>
      </c>
      <c r="P8" s="66">
        <v>226</v>
      </c>
      <c r="Q8" s="66">
        <f t="shared" si="9"/>
        <v>188.33333333333334</v>
      </c>
      <c r="R8" s="67">
        <v>1700000</v>
      </c>
      <c r="S8" s="67" t="s">
        <v>89</v>
      </c>
    </row>
    <row r="9" spans="1:19" x14ac:dyDescent="0.25">
      <c r="A9" s="4">
        <v>8</v>
      </c>
      <c r="B9" s="4">
        <f t="shared" si="0"/>
        <v>188.33333333333334</v>
      </c>
      <c r="C9" s="4">
        <f t="shared" si="1"/>
        <v>226</v>
      </c>
      <c r="D9" s="4">
        <f t="shared" si="2"/>
        <v>271.2</v>
      </c>
      <c r="E9" s="5">
        <f t="shared" si="3"/>
        <v>2000000</v>
      </c>
      <c r="F9" s="4">
        <f t="shared" si="4"/>
        <v>10619</v>
      </c>
      <c r="G9" s="65">
        <f t="shared" si="5"/>
        <v>8850</v>
      </c>
      <c r="H9" s="65">
        <f t="shared" si="6"/>
        <v>7375</v>
      </c>
      <c r="I9" s="65">
        <f t="shared" si="7"/>
        <v>0</v>
      </c>
      <c r="J9" s="65">
        <f t="shared" si="8"/>
        <v>0</v>
      </c>
      <c r="K9" s="66"/>
      <c r="L9" s="66"/>
      <c r="M9" s="66"/>
      <c r="N9" s="66"/>
      <c r="O9" s="66">
        <v>0</v>
      </c>
      <c r="P9" s="66">
        <v>226</v>
      </c>
      <c r="Q9" s="66">
        <f t="shared" si="9"/>
        <v>188.33333333333334</v>
      </c>
      <c r="R9" s="67">
        <v>2000000</v>
      </c>
      <c r="S9" s="67" t="s">
        <v>90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ref="P10" si="10">O10/1.2</f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84</v>
      </c>
    </row>
    <row r="24" spans="1:19" s="9" customFormat="1" x14ac:dyDescent="0.25">
      <c r="F24" s="60"/>
    </row>
    <row r="25" spans="1:19" s="9" customFormat="1" x14ac:dyDescent="0.25">
      <c r="F25" s="61"/>
    </row>
    <row r="26" spans="1:19" s="9" customFormat="1" x14ac:dyDescent="0.25">
      <c r="F26" s="61"/>
    </row>
    <row r="27" spans="1:19" s="9" customFormat="1" x14ac:dyDescent="0.25">
      <c r="F27" s="61"/>
    </row>
    <row r="28" spans="1:19" s="9" customFormat="1" x14ac:dyDescent="0.25">
      <c r="C28" s="59" t="s">
        <v>75</v>
      </c>
      <c r="D28" s="59"/>
      <c r="F28" s="44" t="s">
        <v>71</v>
      </c>
      <c r="G28" s="44">
        <v>3373</v>
      </c>
    </row>
    <row r="29" spans="1:19" s="9" customFormat="1" x14ac:dyDescent="0.25">
      <c r="C29" s="59" t="s">
        <v>1</v>
      </c>
      <c r="D29" s="59"/>
      <c r="F29" s="44" t="s">
        <v>72</v>
      </c>
      <c r="G29" s="44">
        <v>3924</v>
      </c>
      <c r="H29" s="9">
        <f>G29/G28</f>
        <v>1.1633560628520605</v>
      </c>
    </row>
    <row r="30" spans="1:19" s="9" customFormat="1" x14ac:dyDescent="0.25">
      <c r="F30" s="44" t="s">
        <v>73</v>
      </c>
      <c r="G30" s="44"/>
    </row>
    <row r="31" spans="1:19" s="9" customFormat="1" x14ac:dyDescent="0.25">
      <c r="C31" s="62"/>
      <c r="D31" s="62"/>
      <c r="F31" s="62" t="s">
        <v>74</v>
      </c>
      <c r="G31" s="62">
        <f>G29*G30</f>
        <v>0</v>
      </c>
      <c r="H31" s="9" t="e">
        <f>G31/D29</f>
        <v>#DIV/0!</v>
      </c>
    </row>
    <row r="32" spans="1:19" s="9" customFormat="1" x14ac:dyDescent="0.25">
      <c r="C32" s="62"/>
      <c r="D32" s="62"/>
      <c r="F32" s="62" t="s">
        <v>24</v>
      </c>
      <c r="G32" s="62">
        <f>G31*90%</f>
        <v>0</v>
      </c>
    </row>
    <row r="33" spans="3:7" s="9" customFormat="1" x14ac:dyDescent="0.25">
      <c r="C33" s="62"/>
      <c r="D33" s="62"/>
      <c r="F33" s="62" t="s">
        <v>25</v>
      </c>
      <c r="G33" s="62">
        <f>G31*80%</f>
        <v>0</v>
      </c>
    </row>
    <row r="34" spans="3:7" s="9" customFormat="1" x14ac:dyDescent="0.25">
      <c r="C34" s="62"/>
      <c r="D34" s="62"/>
    </row>
    <row r="35" spans="3:7" s="9" customFormat="1" x14ac:dyDescent="0.25">
      <c r="C35" s="62"/>
      <c r="D35" s="62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2025-01-07T06:45:33Z</dcterms:modified>
</cp:coreProperties>
</file>