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osmos Bank\Santacruz (East) Branch\"/>
    </mc:Choice>
  </mc:AlternateContent>
  <xr:revisionPtr revIDLastSave="0" documentId="13_ncr:1_{2A1CBD46-E290-428B-A2C4-7741E97301C4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O6" i="4" l="1"/>
  <c r="O2" i="4"/>
  <c r="B6" i="4"/>
  <c r="C25" i="23"/>
  <c r="D23" i="23"/>
  <c r="G12" i="23"/>
  <c r="W6" i="4"/>
  <c r="V6" i="4"/>
  <c r="U6" i="4"/>
  <c r="P6" i="4"/>
  <c r="P11" i="4"/>
  <c r="P10" i="4"/>
  <c r="P9" i="4"/>
  <c r="P8" i="4"/>
  <c r="P7" i="4"/>
  <c r="P5" i="4"/>
  <c r="O4" i="4"/>
  <c r="O5" i="4"/>
  <c r="P4" i="4"/>
  <c r="P3" i="4" l="1"/>
  <c r="S3" i="4" s="1"/>
  <c r="O3" i="4"/>
  <c r="R3" i="4" s="1"/>
  <c r="S2" i="4"/>
  <c r="C4" i="4"/>
  <c r="D4" i="4" s="1"/>
  <c r="C7" i="4"/>
  <c r="C8" i="4"/>
  <c r="C9" i="4"/>
  <c r="C10" i="4"/>
  <c r="C11" i="4"/>
  <c r="C5" i="4"/>
  <c r="D5" i="4" s="1"/>
  <c r="C33" i="23"/>
  <c r="I4" i="23"/>
  <c r="D7" i="4"/>
  <c r="D8" i="4"/>
  <c r="D9" i="4"/>
  <c r="D6" i="4"/>
  <c r="C12" i="4"/>
  <c r="D2" i="4"/>
  <c r="C2" i="4"/>
  <c r="C7" i="23"/>
  <c r="R5" i="4"/>
  <c r="R2" i="4"/>
  <c r="R6" i="4"/>
  <c r="S6" i="4"/>
  <c r="S5" i="4"/>
  <c r="S4" i="4"/>
  <c r="R4" i="4"/>
  <c r="D2" i="25"/>
  <c r="C13" i="4"/>
  <c r="C14" i="4"/>
  <c r="P12" i="4" l="1"/>
  <c r="R9" i="4"/>
  <c r="F6" i="4"/>
  <c r="F5" i="4"/>
  <c r="G7" i="4"/>
  <c r="C15" i="4"/>
  <c r="F4" i="4"/>
  <c r="F2" i="4"/>
  <c r="R10" i="4" l="1"/>
  <c r="G4" i="4" l="1"/>
  <c r="G5" i="4"/>
  <c r="G6" i="4"/>
  <c r="G2" i="4"/>
  <c r="D11" i="4"/>
  <c r="D12" i="4"/>
  <c r="H7" i="4" l="1"/>
  <c r="C23" i="23" l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F32" i="23" l="1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  <c r="R8" i="4"/>
  <c r="R7" i="4"/>
  <c r="D3" i="4"/>
  <c r="H3" i="4" s="1"/>
  <c r="G3" i="4"/>
  <c r="B3" i="4"/>
  <c r="F3" i="4" s="1"/>
</calcChain>
</file>

<file path=xl/sharedStrings.xml><?xml version="1.0" encoding="utf-8"?>
<sst xmlns="http://schemas.openxmlformats.org/spreadsheetml/2006/main" count="108" uniqueCount="87">
  <si>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</si>
  <si>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</si>
  <si>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</si>
  <si>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</si>
  <si>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</si>
  <si>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</si>
  <si>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</si>
  <si>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</si>
  <si>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</si>
  <si>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</si>
  <si>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</si>
  <si>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</si>
  <si>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</si>
  <si>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</si>
  <si>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</si>
  <si>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</si>
  <si>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</si>
  <si>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</si>
  <si>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</si>
  <si>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</si>
  <si>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</si>
  <si>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</si>
  <si>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</si>
  <si>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</si>
  <si>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</si>
  <si>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</si>
  <si>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</si>
  <si>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</si>
  <si>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</si>
  <si>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</si>
  <si>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</si>
  <si>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</si>
  <si>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</si>
  <si>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</si>
  <si>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</si>
  <si>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</si>
  <si>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</si>
  <si>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</si>
  <si>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</si>
  <si>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</si>
  <si>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</si>
  <si>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</si>
  <si>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</si>
  <si>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</si>
  <si>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</si>
  <si>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</si>
  <si>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</si>
  <si>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</si>
  <si>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</si>
  <si>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</si>
  <si>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</si>
  <si>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</si>
  <si>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</si>
  <si>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</si>
  <si>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</si>
  <si>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</si>
  <si>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</si>
  <si>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</si>
  <si>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</si>
  <si>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</si>
  <si>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</si>
  <si>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</si>
  <si>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</si>
  <si>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</si>
  <si>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</si>
  <si>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</si>
  <si>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</si>
  <si>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</si>
  <si>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</si>
  <si>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</si>
  <si>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</si>
  <si>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rate on BUA</t>
  </si>
  <si>
    <t>BUA (20%)</t>
  </si>
  <si>
    <t>Built up area (20%)</t>
  </si>
  <si>
    <t>Flat No</t>
  </si>
  <si>
    <t>Sq. M.</t>
  </si>
  <si>
    <t xml:space="preserve">CB (Santacruz (East) Branch </t>
  </si>
  <si>
    <t>Pooja More</t>
  </si>
  <si>
    <t xml:space="preserve">CB -Santacruz (East) Branch - Pooja More - Residential Flat No. G-02, Ground Floor, Siddhi sai Laxmi plaza co-operative housing society Ltd,, , Vimal Dairy lane, Navghar phatak Road, , Bhayandar East  </t>
  </si>
  <si>
    <t>Lead No. 13504</t>
  </si>
  <si>
    <t xml:space="preserve">Agreement </t>
  </si>
  <si>
    <t>09.12.2024</t>
  </si>
  <si>
    <t>page</t>
  </si>
  <si>
    <t>Gr. Flr</t>
  </si>
  <si>
    <t>1 BHK</t>
  </si>
  <si>
    <t>1 RK flat converted 1 BHK</t>
  </si>
  <si>
    <t>site information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</si>
</sst>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0" fontId="16" fillId="0" borderId="0" xfId="0" applyFont="1"/>
    <xf numFmtId="2" fontId="2" fillId="2" borderId="0" xfId="0" applyNumberFormat="1" applyFont="1" applyFill="1" applyAlignment="1">
      <alignment horizontal="center"/>
    </xf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43" fontId="0" fillId="2" borderId="0" xfId="1" applyFont="1" applyFill="1"/>
    <xf numFmtId="43" fontId="2" fillId="2" borderId="0" xfId="1" applyFont="1" applyFill="1"/>
    <xf numFmtId="4" fontId="0" fillId="2" borderId="0" xfId="0" applyNumberFormat="1" applyFill="1"/>
    <xf numFmtId="0" fontId="1" fillId="2" borderId="0" xfId="0" applyFont="1" applyFill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Font="1" applyBorder="1"/>
    <xf numFmtId="0" fontId="0" fillId="0" borderId="3" xfId="0" applyFont="1" applyBorder="1"/>
    <xf numFmtId="0" fontId="0" fillId="0" borderId="0" xfId="0" applyFont="1"/>
    <xf numFmtId="0" fontId="0" fillId="0" borderId="5" xfId="0" applyFont="1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0" fontId="0" fillId="2" borderId="0" xfId="0" applyFont="1" applyFill="1"/>
    <xf numFmtId="10" fontId="2" fillId="0" borderId="0" xfId="0" applyNumberFormat="1" applyFont="1"/>
    <xf numFmtId="43" fontId="0" fillId="0" borderId="0" xfId="0" applyNumberFormat="1" applyFont="1"/>
    <xf numFmtId="3" fontId="2" fillId="2" borderId="0" xfId="0" applyNumberFormat="1" applyFont="1" applyFill="1"/>
    <xf numFmtId="3" fontId="7" fillId="0" borderId="0" xfId="0" applyNumberFormat="1" applyFont="1"/>
    <xf numFmtId="43" fontId="2" fillId="0" borderId="0" xfId="0" applyNumberFormat="1" applyFont="1"/>
    <xf numFmtId="43" fontId="0" fillId="0" borderId="7" xfId="0" applyNumberFormat="1" applyFont="1" applyBorder="1"/>
    <xf numFmtId="43" fontId="0" fillId="2" borderId="0" xfId="0" applyNumberFormat="1" applyFont="1" applyFill="1"/>
    <xf numFmtId="1" fontId="0" fillId="0" borderId="0" xfId="0" applyNumberFormat="1" applyFont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437765</xdr:colOff>
      <xdr:row>29</xdr:row>
      <xdr:rowOff>153192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70D4C7-C5A1-B2B6-5F7C-4A1E97CC5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35380" cy="56776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143916</xdr:colOff>
      <xdr:row>40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60ACF3-F174-4B70-8B84-710FC7C0E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59116" cy="7659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13</xdr:col>
      <xdr:colOff>296422</xdr:colOff>
      <xdr:row>84</xdr:row>
      <xdr:rowOff>105880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D1CCC6-96E9-1942-6D2E-B57401EFE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8221222" cy="7916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105981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009478-A279-68BE-3322-33A1F5AD2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0381" cy="8592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14</xdr:col>
      <xdr:colOff>267928</xdr:colOff>
      <xdr:row>81</xdr:row>
      <xdr:rowOff>77115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1221E9-B2EB-DB4E-2A7B-9B6B3C64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8802328" cy="6554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14</xdr:col>
      <xdr:colOff>258402</xdr:colOff>
      <xdr:row>128</xdr:row>
      <xdr:rowOff>77407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DCC36A-E6DD-2B51-8D56-EA13D17B8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811500"/>
          <a:ext cx="8792802" cy="8649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14</xdr:col>
      <xdr:colOff>267928</xdr:colOff>
      <xdr:row>174</xdr:row>
      <xdr:rowOff>125012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A19FE34-A091-3C2B-B8BC-A89A2A578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765000"/>
          <a:ext cx="8802328" cy="8507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14</xdr:col>
      <xdr:colOff>201244</xdr:colOff>
      <xdr:row>221</xdr:row>
      <xdr:rowOff>105960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A77CA7C-345B-E16E-1B98-6D4A0F1B7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718500"/>
          <a:ext cx="8735644" cy="8487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13</xdr:col>
      <xdr:colOff>506002</xdr:colOff>
      <xdr:row>268</xdr:row>
      <xdr:rowOff>67854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526FB08-6DFD-6707-2707-93A5F2FD7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2672000"/>
          <a:ext cx="8430802" cy="8449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02" t="s">
        <v>43</v>
      </c>
      <c r="H2" s="103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zoomScale="130" zoomScaleNormal="130" workbookViewId="0">
      <selection activeCell="E18" sqref="E18:E19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08" customWidth="1"/>
    <col min="4" max="4" width="15.5703125" style="108" bestFit="1" customWidth="1"/>
    <col min="5" max="5" width="27.140625" style="108" customWidth="1"/>
    <col min="6" max="6" width="24" customWidth="1"/>
    <col min="7" max="7" width="8.85546875" customWidth="1"/>
    <col min="8" max="8" width="16.1406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06"/>
      <c r="D1" s="107"/>
    </row>
    <row r="2" spans="1:13" x14ac:dyDescent="0.25">
      <c r="A2" s="9"/>
      <c r="C2" s="97" t="s">
        <v>83</v>
      </c>
      <c r="D2" s="109"/>
      <c r="F2" s="5"/>
      <c r="G2" s="5"/>
      <c r="H2" s="97" t="s">
        <v>75</v>
      </c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10">
        <f>C4+C5</f>
        <v>12300</v>
      </c>
      <c r="D3" s="111" t="s">
        <v>71</v>
      </c>
      <c r="F3" s="72" t="s">
        <v>66</v>
      </c>
      <c r="G3" s="84" t="s">
        <v>62</v>
      </c>
      <c r="H3" s="76"/>
      <c r="I3" s="74"/>
      <c r="J3" s="76"/>
      <c r="L3" t="s">
        <v>70</v>
      </c>
      <c r="M3">
        <v>314</v>
      </c>
    </row>
    <row r="4" spans="1:13" ht="30" x14ac:dyDescent="0.25">
      <c r="A4" s="12" t="s">
        <v>9</v>
      </c>
      <c r="B4" s="11"/>
      <c r="C4" s="110">
        <v>2600</v>
      </c>
      <c r="D4" s="112"/>
      <c r="F4" s="83" t="s">
        <v>84</v>
      </c>
      <c r="G4" s="84" t="s">
        <v>57</v>
      </c>
      <c r="H4" s="95">
        <v>30.48</v>
      </c>
      <c r="I4" s="74">
        <f>H4*10.764</f>
        <v>328.08671999999996</v>
      </c>
      <c r="J4" s="73"/>
      <c r="K4" s="3"/>
      <c r="L4" s="3"/>
    </row>
    <row r="5" spans="1:13" x14ac:dyDescent="0.25">
      <c r="A5" s="9" t="s">
        <v>10</v>
      </c>
      <c r="B5" s="11"/>
      <c r="C5" s="110">
        <v>9700</v>
      </c>
      <c r="D5" s="112"/>
      <c r="F5" s="5"/>
      <c r="G5" s="73"/>
      <c r="H5" s="73"/>
      <c r="I5" s="74"/>
    </row>
    <row r="6" spans="1:13" x14ac:dyDescent="0.25">
      <c r="A6" s="9" t="s">
        <v>11</v>
      </c>
      <c r="B6" s="11"/>
      <c r="C6" s="110">
        <f>C4</f>
        <v>2600</v>
      </c>
      <c r="D6" s="112"/>
      <c r="F6" s="5"/>
      <c r="G6" s="73"/>
      <c r="H6" s="76"/>
      <c r="I6" s="74"/>
    </row>
    <row r="7" spans="1:13" x14ac:dyDescent="0.25">
      <c r="A7" s="9" t="s">
        <v>12</v>
      </c>
      <c r="B7" s="13"/>
      <c r="C7" s="4">
        <f>E9-E8</f>
        <v>20</v>
      </c>
      <c r="D7" s="4"/>
    </row>
    <row r="8" spans="1:13" x14ac:dyDescent="0.25">
      <c r="A8" s="9" t="s">
        <v>13</v>
      </c>
      <c r="B8" s="13"/>
      <c r="C8" s="4">
        <f>C9-C7</f>
        <v>40</v>
      </c>
      <c r="D8" s="84" t="s">
        <v>86</v>
      </c>
      <c r="E8" s="84">
        <v>2005</v>
      </c>
      <c r="F8" s="5"/>
    </row>
    <row r="9" spans="1:13" x14ac:dyDescent="0.25">
      <c r="A9" s="9" t="s">
        <v>14</v>
      </c>
      <c r="B9" s="13"/>
      <c r="C9" s="4">
        <v>60</v>
      </c>
      <c r="D9" s="85"/>
      <c r="E9" s="84">
        <v>2025</v>
      </c>
      <c r="M9" s="71"/>
    </row>
    <row r="10" spans="1:13" ht="30" x14ac:dyDescent="0.25">
      <c r="A10" s="12" t="s">
        <v>15</v>
      </c>
      <c r="B10" s="13"/>
      <c r="C10" s="4">
        <f>90*C7/C9</f>
        <v>30</v>
      </c>
      <c r="D10" s="4"/>
      <c r="E10" s="113"/>
      <c r="F10" s="71"/>
      <c r="G10" s="71"/>
    </row>
    <row r="11" spans="1:13" x14ac:dyDescent="0.25">
      <c r="A11" s="9"/>
      <c r="B11" s="14"/>
      <c r="C11" s="114">
        <f>C10%</f>
        <v>0.3</v>
      </c>
      <c r="D11" s="114"/>
    </row>
    <row r="12" spans="1:13" x14ac:dyDescent="0.25">
      <c r="A12" s="9" t="s">
        <v>16</v>
      </c>
      <c r="B12" s="11"/>
      <c r="C12" s="110">
        <f>C6*C11</f>
        <v>780</v>
      </c>
      <c r="D12" s="112"/>
      <c r="E12" s="73" t="s">
        <v>85</v>
      </c>
      <c r="G12">
        <f>2025-20</f>
        <v>2005</v>
      </c>
    </row>
    <row r="13" spans="1:13" x14ac:dyDescent="0.25">
      <c r="A13" s="9" t="s">
        <v>17</v>
      </c>
      <c r="B13" s="11"/>
      <c r="C13" s="110">
        <f>C6-C12</f>
        <v>1820</v>
      </c>
      <c r="D13" s="112"/>
    </row>
    <row r="14" spans="1:13" x14ac:dyDescent="0.25">
      <c r="A14" s="9" t="s">
        <v>10</v>
      </c>
      <c r="B14" s="11"/>
      <c r="C14" s="110">
        <f>C5</f>
        <v>9700</v>
      </c>
      <c r="D14" s="112"/>
      <c r="F14" s="71"/>
      <c r="G14" s="71"/>
      <c r="H14" s="4"/>
    </row>
    <row r="15" spans="1:13" x14ac:dyDescent="0.25">
      <c r="B15" s="11"/>
      <c r="C15" s="110"/>
      <c r="D15" s="112"/>
      <c r="H15" s="4"/>
    </row>
    <row r="16" spans="1:13" x14ac:dyDescent="0.25">
      <c r="A16" s="15" t="s">
        <v>18</v>
      </c>
      <c r="B16" s="16"/>
      <c r="C16" s="111">
        <f>C14+C13</f>
        <v>11520</v>
      </c>
      <c r="D16" s="111"/>
      <c r="E16" s="115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5" t="s">
        <v>57</v>
      </c>
      <c r="B18" s="5"/>
      <c r="C18" s="116">
        <v>328</v>
      </c>
      <c r="D18" s="116"/>
      <c r="E18" s="117"/>
      <c r="H18" s="94"/>
    </row>
    <row r="19" spans="1:8" x14ac:dyDescent="0.25">
      <c r="A19" s="9"/>
      <c r="B19" s="4"/>
      <c r="C19" s="118">
        <f>C18*C16</f>
        <v>3778560</v>
      </c>
      <c r="D19" s="108" t="s">
        <v>41</v>
      </c>
      <c r="E19" s="118"/>
      <c r="H19" s="4"/>
    </row>
    <row r="20" spans="1:8" x14ac:dyDescent="0.25">
      <c r="A20" s="9"/>
      <c r="B20" s="31"/>
      <c r="C20" s="115">
        <f>C19*0.9</f>
        <v>3400704</v>
      </c>
      <c r="D20" s="108" t="s">
        <v>19</v>
      </c>
      <c r="E20" s="115"/>
      <c r="F20" s="6"/>
      <c r="H20" s="71"/>
    </row>
    <row r="21" spans="1:8" x14ac:dyDescent="0.25">
      <c r="A21" s="9"/>
      <c r="C21" s="115">
        <f>C19*80%</f>
        <v>3022848</v>
      </c>
      <c r="D21" s="108" t="s">
        <v>20</v>
      </c>
      <c r="E21" s="115"/>
      <c r="F21" s="31"/>
    </row>
    <row r="22" spans="1:8" x14ac:dyDescent="0.25">
      <c r="A22" s="9"/>
      <c r="E22" s="115"/>
    </row>
    <row r="23" spans="1:8" x14ac:dyDescent="0.25">
      <c r="A23" s="17" t="s">
        <v>21</v>
      </c>
      <c r="B23" s="18"/>
      <c r="C23" s="119">
        <f>C4*D23</f>
        <v>852800</v>
      </c>
      <c r="D23" s="119">
        <f>C18</f>
        <v>328</v>
      </c>
      <c r="E23" s="115"/>
    </row>
    <row r="24" spans="1:8" x14ac:dyDescent="0.25">
      <c r="A24" s="9" t="s">
        <v>22</v>
      </c>
    </row>
    <row r="25" spans="1:8" x14ac:dyDescent="0.25">
      <c r="A25" s="19" t="s">
        <v>23</v>
      </c>
      <c r="B25" s="10"/>
      <c r="C25" s="115">
        <f>C19*0.025/12</f>
        <v>7872</v>
      </c>
      <c r="D25" s="115"/>
      <c r="E25" s="115"/>
    </row>
    <row r="26" spans="1:8" x14ac:dyDescent="0.25">
      <c r="C26" s="115"/>
      <c r="D26" s="115"/>
      <c r="F26" s="73" t="s">
        <v>79</v>
      </c>
    </row>
    <row r="27" spans="1:8" x14ac:dyDescent="0.25">
      <c r="A27" s="5" t="s">
        <v>78</v>
      </c>
      <c r="B27" s="5"/>
      <c r="C27" s="120"/>
      <c r="D27" s="120"/>
    </row>
    <row r="28" spans="1:8" x14ac:dyDescent="0.25">
      <c r="D28" s="121"/>
    </row>
    <row r="29" spans="1:8" x14ac:dyDescent="0.25">
      <c r="A29" s="73" t="s">
        <v>80</v>
      </c>
      <c r="B29" s="99">
        <v>3500000</v>
      </c>
      <c r="G29" s="3"/>
      <c r="H29" s="3"/>
    </row>
    <row r="30" spans="1:8" ht="18.75" x14ac:dyDescent="0.3">
      <c r="A30" s="73" t="s">
        <v>81</v>
      </c>
      <c r="B30" s="73"/>
      <c r="E30" s="104" t="s">
        <v>76</v>
      </c>
      <c r="F30" s="104"/>
      <c r="G30" s="3"/>
      <c r="H30" s="3"/>
    </row>
    <row r="31" spans="1:8" ht="18.75" x14ac:dyDescent="0.3">
      <c r="E31" s="104" t="s">
        <v>77</v>
      </c>
      <c r="F31" s="104"/>
      <c r="G31" s="3"/>
      <c r="H31" s="3"/>
    </row>
    <row r="32" spans="1:8" ht="18.75" x14ac:dyDescent="0.3">
      <c r="E32" s="96" t="s">
        <v>41</v>
      </c>
      <c r="F32" s="96">
        <f>C19</f>
        <v>3778560</v>
      </c>
      <c r="G32" s="3"/>
      <c r="H32" s="3"/>
    </row>
    <row r="33" spans="1:8" ht="18.75" x14ac:dyDescent="0.3">
      <c r="C33" s="115">
        <f>B29/C18</f>
        <v>10670.731707317073</v>
      </c>
      <c r="E33" s="96" t="s">
        <v>19</v>
      </c>
      <c r="F33" s="96">
        <f>F32*90%</f>
        <v>3400704</v>
      </c>
      <c r="G33" s="3"/>
      <c r="H33" s="75">
        <f>F32*80</f>
        <v>302284800</v>
      </c>
    </row>
    <row r="34" spans="1:8" ht="18.75" x14ac:dyDescent="0.3">
      <c r="E34" s="96" t="s">
        <v>20</v>
      </c>
      <c r="F34" s="96">
        <f>F32*80%</f>
        <v>3022848</v>
      </c>
      <c r="G34" s="3"/>
      <c r="H34" s="3"/>
    </row>
    <row r="35" spans="1:8" x14ac:dyDescent="0.25">
      <c r="F35" s="3"/>
      <c r="G35" s="3"/>
      <c r="H35" s="3"/>
    </row>
    <row r="36" spans="1:8" x14ac:dyDescent="0.25">
      <c r="F36" s="3"/>
      <c r="G36" s="3"/>
      <c r="H36" s="3"/>
    </row>
    <row r="37" spans="1:8" x14ac:dyDescent="0.25">
      <c r="F37" s="3"/>
      <c r="G37" s="3"/>
      <c r="H37" s="3"/>
    </row>
    <row r="38" spans="1:8" x14ac:dyDescent="0.25">
      <c r="F38" s="3"/>
      <c r="G38" s="3"/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 s="108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topLeftCell="B1" zoomScaleNormal="100" workbookViewId="0">
      <selection activeCell="Q6" sqref="Q6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8" width="12.85546875" customWidth="1"/>
    <col min="19" max="19" width="16.140625" customWidth="1"/>
    <col min="20" max="20" width="13.85546875" customWidth="1"/>
    <col min="21" max="21" width="15.7109375" customWidth="1"/>
    <col min="22" max="22" width="17.85546875" customWidth="1"/>
    <col min="23" max="23" width="11.7109375" bestFit="1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73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74</v>
      </c>
      <c r="O1" s="1" t="s">
        <v>62</v>
      </c>
      <c r="P1" s="1" t="s">
        <v>72</v>
      </c>
      <c r="Q1" s="1" t="s">
        <v>1</v>
      </c>
      <c r="R1" s="1" t="s">
        <v>68</v>
      </c>
      <c r="S1" s="1" t="s">
        <v>67</v>
      </c>
      <c r="U1" s="2"/>
      <c r="V1" s="2"/>
      <c r="W1" s="2"/>
      <c r="X1" s="2"/>
      <c r="Y1" s="2"/>
    </row>
    <row r="2" spans="1:32" x14ac:dyDescent="0.25">
      <c r="B2">
        <v>380</v>
      </c>
      <c r="C2">
        <f>B2*1.2</f>
        <v>456</v>
      </c>
      <c r="D2" s="87">
        <f>C2*1.2</f>
        <v>547.19999999999993</v>
      </c>
      <c r="E2" s="87">
        <v>3700000</v>
      </c>
      <c r="F2" s="87">
        <f>E2/B2</f>
        <v>9736.8421052631584</v>
      </c>
      <c r="G2" s="77">
        <f>E2/C2</f>
        <v>8114.0350877192986</v>
      </c>
      <c r="H2">
        <f>E2/D2</f>
        <v>6761.6959064327493</v>
      </c>
      <c r="I2">
        <v>3</v>
      </c>
      <c r="J2">
        <v>302</v>
      </c>
      <c r="O2" s="86">
        <f>P2/1.2</f>
        <v>356.66666666666669</v>
      </c>
      <c r="P2" s="87">
        <v>428</v>
      </c>
      <c r="Q2" s="87">
        <v>4490000</v>
      </c>
      <c r="R2" s="87">
        <f t="shared" ref="R2:R3" si="0">Q2/O2</f>
        <v>12588.785046728972</v>
      </c>
      <c r="S2" s="100">
        <f>Q2/P2</f>
        <v>10490.654205607476</v>
      </c>
      <c r="T2" s="87"/>
      <c r="U2" s="88"/>
      <c r="V2" s="3"/>
      <c r="W2" s="3"/>
      <c r="X2" s="3"/>
      <c r="Y2" s="3"/>
      <c r="AB2" s="33"/>
    </row>
    <row r="3" spans="1:32" x14ac:dyDescent="0.25">
      <c r="B3" s="92">
        <f>C3/1.2</f>
        <v>654.16666666666674</v>
      </c>
      <c r="C3">
        <v>785</v>
      </c>
      <c r="D3" s="87">
        <f t="shared" ref="D3:D9" si="1">C3*1.2</f>
        <v>942</v>
      </c>
      <c r="E3" s="87">
        <v>9900000</v>
      </c>
      <c r="F3" s="87">
        <f t="shared" ref="F3:F6" si="2">E3/B3</f>
        <v>15133.757961783438</v>
      </c>
      <c r="G3" s="77">
        <f t="shared" ref="G3:G7" si="3">E3/C3</f>
        <v>12611.464968152866</v>
      </c>
      <c r="H3">
        <f t="shared" ref="H3:H7" si="4">E3/D3</f>
        <v>10509.554140127388</v>
      </c>
      <c r="I3">
        <v>9</v>
      </c>
      <c r="J3">
        <v>902</v>
      </c>
      <c r="N3">
        <v>35.49</v>
      </c>
      <c r="O3" s="86">
        <f>N3*10.764</f>
        <v>382.01436000000001</v>
      </c>
      <c r="P3" s="87">
        <f>O3*1.2</f>
        <v>458.41723200000001</v>
      </c>
      <c r="Q3" s="87">
        <v>3900000</v>
      </c>
      <c r="R3" s="87">
        <f t="shared" si="0"/>
        <v>10209.040309374757</v>
      </c>
      <c r="S3" s="87">
        <f>Q3/P3</f>
        <v>8507.5335911456314</v>
      </c>
      <c r="T3" s="87"/>
      <c r="U3" s="88"/>
      <c r="V3" s="3"/>
      <c r="W3" s="88"/>
      <c r="X3" s="3"/>
      <c r="Y3" s="3"/>
      <c r="AF3" s="33"/>
    </row>
    <row r="4" spans="1:32" x14ac:dyDescent="0.25">
      <c r="B4" s="71">
        <v>402</v>
      </c>
      <c r="C4">
        <f>B4*1.2</f>
        <v>482.4</v>
      </c>
      <c r="D4" s="87">
        <f t="shared" si="1"/>
        <v>578.88</v>
      </c>
      <c r="E4" s="87">
        <v>4700000</v>
      </c>
      <c r="F4" s="87">
        <f t="shared" si="2"/>
        <v>11691.542288557213</v>
      </c>
      <c r="G4" s="77">
        <f t="shared" si="3"/>
        <v>9742.9519071310115</v>
      </c>
      <c r="H4">
        <f t="shared" si="4"/>
        <v>8119.1265892758429</v>
      </c>
      <c r="I4">
        <v>1</v>
      </c>
      <c r="J4">
        <v>101</v>
      </c>
      <c r="O4" s="86">
        <f t="shared" ref="O4:O6" si="5">N4*10.764</f>
        <v>0</v>
      </c>
      <c r="P4" s="87">
        <f>37.57*10.764</f>
        <v>404.40348</v>
      </c>
      <c r="Q4" s="87">
        <v>4000000</v>
      </c>
      <c r="R4" s="87" t="e">
        <f>Q4/O4</f>
        <v>#DIV/0!</v>
      </c>
      <c r="S4" s="100">
        <f>Q4/P4</f>
        <v>9891.1117184253708</v>
      </c>
      <c r="T4" s="87"/>
      <c r="U4" s="88"/>
      <c r="V4" s="3"/>
      <c r="W4" s="3"/>
      <c r="X4" s="3"/>
      <c r="Y4" s="3"/>
    </row>
    <row r="5" spans="1:32" x14ac:dyDescent="0.25">
      <c r="B5" s="71">
        <v>450</v>
      </c>
      <c r="C5">
        <f>B5*1.2</f>
        <v>540</v>
      </c>
      <c r="D5" s="87">
        <f t="shared" si="1"/>
        <v>648</v>
      </c>
      <c r="E5" s="87">
        <v>6300000</v>
      </c>
      <c r="F5" s="87">
        <f t="shared" si="2"/>
        <v>14000</v>
      </c>
      <c r="G5" s="98">
        <f t="shared" si="3"/>
        <v>11666.666666666666</v>
      </c>
      <c r="H5">
        <f t="shared" si="4"/>
        <v>9722.2222222222226</v>
      </c>
      <c r="I5">
        <v>2</v>
      </c>
      <c r="J5">
        <v>204</v>
      </c>
      <c r="N5">
        <v>38.67</v>
      </c>
      <c r="O5" s="86">
        <f t="shared" si="5"/>
        <v>416.24387999999999</v>
      </c>
      <c r="P5" s="87">
        <f t="shared" ref="P5:P11" si="6">O5*1.2</f>
        <v>499.49265599999995</v>
      </c>
      <c r="Q5" s="87">
        <v>4200000</v>
      </c>
      <c r="R5" s="87">
        <f>Q5/O5</f>
        <v>10090.23844386613</v>
      </c>
      <c r="S5" s="87">
        <f>Q5/P5</f>
        <v>8408.5320365551088</v>
      </c>
      <c r="T5" s="87"/>
      <c r="U5" s="88"/>
      <c r="V5" s="3"/>
      <c r="W5" s="3"/>
      <c r="X5" s="3"/>
      <c r="Y5" s="3"/>
    </row>
    <row r="6" spans="1:32" x14ac:dyDescent="0.25">
      <c r="B6" s="71">
        <f>C6/1.2</f>
        <v>354.16666666666669</v>
      </c>
      <c r="C6">
        <v>425</v>
      </c>
      <c r="D6" s="87">
        <f t="shared" si="1"/>
        <v>510</v>
      </c>
      <c r="E6" s="87">
        <v>5200000</v>
      </c>
      <c r="F6" s="87">
        <f t="shared" si="2"/>
        <v>14682.35294117647</v>
      </c>
      <c r="G6" s="98">
        <f t="shared" si="3"/>
        <v>12235.294117647059</v>
      </c>
      <c r="H6">
        <f t="shared" si="4"/>
        <v>10196.078431372549</v>
      </c>
      <c r="I6">
        <v>4</v>
      </c>
      <c r="J6">
        <v>401</v>
      </c>
      <c r="O6" s="86">
        <f>P6/1.2</f>
        <v>333.41489999999999</v>
      </c>
      <c r="P6" s="87">
        <f>37.17*10.764</f>
        <v>400.09787999999998</v>
      </c>
      <c r="Q6" s="87">
        <v>4300000</v>
      </c>
      <c r="R6" s="87">
        <f>Q6/O6</f>
        <v>12896.844142238395</v>
      </c>
      <c r="S6" s="100">
        <f>Q6/P6</f>
        <v>10747.370118531995</v>
      </c>
      <c r="T6" s="87"/>
      <c r="U6" s="88">
        <f>301000+30000</f>
        <v>331000</v>
      </c>
      <c r="V6" s="88">
        <f>U6+Q6</f>
        <v>4631000</v>
      </c>
      <c r="W6" s="101">
        <f>V6/P6</f>
        <v>11574.667678818994</v>
      </c>
      <c r="X6" s="3"/>
      <c r="Y6" s="3"/>
    </row>
    <row r="7" spans="1:32" x14ac:dyDescent="0.25">
      <c r="B7">
        <v>400</v>
      </c>
      <c r="C7">
        <f t="shared" ref="C7:C11" si="7">B7*1.2</f>
        <v>480</v>
      </c>
      <c r="D7" s="87">
        <f t="shared" si="1"/>
        <v>576</v>
      </c>
      <c r="E7" s="87">
        <v>4800000</v>
      </c>
      <c r="F7" s="87">
        <f t="shared" ref="F7:F14" si="8">ROUND((E7/B7),0)</f>
        <v>12000</v>
      </c>
      <c r="G7" s="77">
        <f t="shared" si="3"/>
        <v>10000</v>
      </c>
      <c r="H7">
        <f t="shared" si="4"/>
        <v>8333.3333333333339</v>
      </c>
      <c r="O7" s="87"/>
      <c r="P7" s="87">
        <f t="shared" si="6"/>
        <v>0</v>
      </c>
      <c r="Q7" s="87"/>
      <c r="R7" s="87" t="e">
        <f>T7/#REF!</f>
        <v>#REF!</v>
      </c>
      <c r="S7" s="87"/>
      <c r="T7" s="87"/>
      <c r="U7" s="88"/>
      <c r="V7" s="3"/>
      <c r="W7" s="3"/>
      <c r="X7" s="3"/>
      <c r="Y7" s="3"/>
    </row>
    <row r="8" spans="1:32" x14ac:dyDescent="0.25">
      <c r="C8">
        <f t="shared" si="7"/>
        <v>0</v>
      </c>
      <c r="D8" s="87">
        <f t="shared" si="1"/>
        <v>0</v>
      </c>
      <c r="E8" s="87"/>
      <c r="F8" s="87" t="e">
        <f t="shared" si="8"/>
        <v>#DIV/0!</v>
      </c>
      <c r="G8" s="77" t="e">
        <f t="shared" ref="G8:G9" si="9">F8/C8</f>
        <v>#DIV/0!</v>
      </c>
      <c r="H8" t="e">
        <f t="shared" ref="H8:H13" si="10">F8/D8</f>
        <v>#DIV/0!</v>
      </c>
      <c r="O8" s="87"/>
      <c r="P8" s="87">
        <f t="shared" si="6"/>
        <v>0</v>
      </c>
      <c r="Q8" s="87"/>
      <c r="R8" s="87" t="e">
        <f>T8/#REF!</f>
        <v>#REF!</v>
      </c>
      <c r="S8" s="87"/>
      <c r="T8" s="87"/>
      <c r="U8" s="88"/>
      <c r="V8" s="3"/>
      <c r="W8" s="3"/>
      <c r="X8" s="3"/>
      <c r="Y8" s="3"/>
    </row>
    <row r="9" spans="1:32" x14ac:dyDescent="0.25">
      <c r="C9">
        <f t="shared" si="7"/>
        <v>0</v>
      </c>
      <c r="D9" s="87">
        <f t="shared" si="1"/>
        <v>0</v>
      </c>
      <c r="E9" s="87"/>
      <c r="F9" s="87" t="e">
        <f t="shared" si="8"/>
        <v>#DIV/0!</v>
      </c>
      <c r="G9" s="77" t="e">
        <f t="shared" si="9"/>
        <v>#DIV/0!</v>
      </c>
      <c r="H9" t="e">
        <f t="shared" si="10"/>
        <v>#DIV/0!</v>
      </c>
      <c r="O9" s="87"/>
      <c r="P9" s="87">
        <f t="shared" si="6"/>
        <v>0</v>
      </c>
      <c r="Q9" s="87"/>
      <c r="R9" s="87" t="e">
        <f>T9/#REF!</f>
        <v>#REF!</v>
      </c>
      <c r="S9" s="87"/>
      <c r="T9" s="87"/>
      <c r="U9" s="3"/>
      <c r="V9" s="3"/>
      <c r="W9" s="3"/>
      <c r="X9" s="3"/>
      <c r="Y9" s="3"/>
    </row>
    <row r="10" spans="1:32" ht="16.5" x14ac:dyDescent="0.3">
      <c r="C10">
        <f t="shared" si="7"/>
        <v>0</v>
      </c>
      <c r="D10" s="87">
        <v>0</v>
      </c>
      <c r="E10" s="87"/>
      <c r="F10" s="87" t="e">
        <f t="shared" si="8"/>
        <v>#DIV/0!</v>
      </c>
      <c r="G10" t="e">
        <f t="shared" ref="G10:G14" si="11">ROUND((E10/C10),0)</f>
        <v>#DIV/0!</v>
      </c>
      <c r="H10" t="e">
        <f t="shared" si="10"/>
        <v>#DIV/0!</v>
      </c>
      <c r="O10" s="87"/>
      <c r="P10" s="87">
        <f t="shared" si="6"/>
        <v>0</v>
      </c>
      <c r="Q10" s="87"/>
      <c r="R10" s="87" t="e">
        <f>T10/#REF!</f>
        <v>#REF!</v>
      </c>
      <c r="S10" s="87"/>
      <c r="T10" s="87"/>
      <c r="U10" s="3"/>
      <c r="V10" s="3"/>
      <c r="W10" s="89"/>
      <c r="X10" s="90"/>
      <c r="Y10" s="90"/>
      <c r="Z10" s="22"/>
      <c r="AA10" s="22"/>
      <c r="AB10" s="22"/>
      <c r="AC10" s="22"/>
      <c r="AD10" s="22"/>
    </row>
    <row r="11" spans="1:32" ht="18.75" x14ac:dyDescent="0.25">
      <c r="C11">
        <f t="shared" si="7"/>
        <v>0</v>
      </c>
      <c r="D11">
        <f t="shared" ref="D11:D14" si="12">C11*1.2</f>
        <v>0</v>
      </c>
      <c r="E11" s="87"/>
      <c r="F11" t="e">
        <f t="shared" si="8"/>
        <v>#DIV/0!</v>
      </c>
      <c r="G11" t="e">
        <f t="shared" si="11"/>
        <v>#DIV/0!</v>
      </c>
      <c r="H11" t="e">
        <f t="shared" si="10"/>
        <v>#DIV/0!</v>
      </c>
      <c r="P11" s="87">
        <f t="shared" si="6"/>
        <v>0</v>
      </c>
      <c r="Q11" s="87"/>
      <c r="S11" s="87"/>
      <c r="T11" s="87"/>
      <c r="U11" s="3"/>
      <c r="V11" s="3"/>
      <c r="W11" s="91"/>
      <c r="X11" s="3"/>
      <c r="Y11" s="3"/>
    </row>
    <row r="12" spans="1:32" x14ac:dyDescent="0.25">
      <c r="C12">
        <f t="shared" ref="C12" si="13">B12*1.2</f>
        <v>0</v>
      </c>
      <c r="D12">
        <f t="shared" si="12"/>
        <v>0</v>
      </c>
      <c r="E12" s="87"/>
      <c r="F12" t="e">
        <f t="shared" si="8"/>
        <v>#DIV/0!</v>
      </c>
      <c r="G12" t="e">
        <f t="shared" si="11"/>
        <v>#DIV/0!</v>
      </c>
      <c r="H12" t="e">
        <f t="shared" si="10"/>
        <v>#DIV/0!</v>
      </c>
      <c r="I12">
        <f t="shared" ref="I12:I14" si="14">U12</f>
        <v>0</v>
      </c>
      <c r="J12">
        <f t="shared" ref="J12:J14" si="15">V12</f>
        <v>0</v>
      </c>
      <c r="P12" s="87" t="e">
        <f>#REF!*1.1</f>
        <v>#REF!</v>
      </c>
      <c r="Q12" s="87"/>
      <c r="S12" s="87"/>
      <c r="T12" s="87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6">B13*1.1</f>
        <v>0</v>
      </c>
      <c r="D13">
        <f t="shared" si="12"/>
        <v>0</v>
      </c>
      <c r="E13" s="87"/>
      <c r="F13" t="e">
        <f t="shared" si="8"/>
        <v>#DIV/0!</v>
      </c>
      <c r="G13" t="e">
        <f t="shared" si="11"/>
        <v>#DIV/0!</v>
      </c>
      <c r="H13" t="e">
        <f t="shared" si="10"/>
        <v>#DIV/0!</v>
      </c>
      <c r="I13">
        <f t="shared" si="14"/>
        <v>0</v>
      </c>
      <c r="J13">
        <f t="shared" si="15"/>
        <v>0</v>
      </c>
      <c r="S13" s="87"/>
      <c r="T13" s="87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6"/>
        <v>0</v>
      </c>
      <c r="D14">
        <f t="shared" si="12"/>
        <v>0</v>
      </c>
      <c r="E14" s="87"/>
      <c r="F14" t="e">
        <f t="shared" si="8"/>
        <v>#DIV/0!</v>
      </c>
      <c r="G14" t="e">
        <f t="shared" si="11"/>
        <v>#DIV/0!</v>
      </c>
      <c r="H14" t="e">
        <f t="shared" ref="H14" si="17">ROUND((E14/D14),0)</f>
        <v>#DIV/0!</v>
      </c>
      <c r="I14">
        <f t="shared" si="14"/>
        <v>0</v>
      </c>
      <c r="J14">
        <f t="shared" si="15"/>
        <v>0</v>
      </c>
      <c r="S14" s="87"/>
      <c r="T14" s="87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8">B15*1.2</f>
        <v>0</v>
      </c>
      <c r="D15">
        <f t="shared" ref="D15:D18" si="19">C15*1.2</f>
        <v>0</v>
      </c>
      <c r="E15" s="87"/>
      <c r="F15" t="e">
        <f t="shared" ref="F15:F18" si="20">ROUND((E15/B15),0)</f>
        <v>#DIV/0!</v>
      </c>
      <c r="G15" t="e">
        <f t="shared" ref="G15:G18" si="21">ROUND((E15/C15),0)</f>
        <v>#DIV/0!</v>
      </c>
      <c r="H15" t="e">
        <f t="shared" ref="H15:H18" si="22">ROUND((E15/D15),0)</f>
        <v>#DIV/0!</v>
      </c>
      <c r="I15">
        <f t="shared" ref="I15:J18" si="23">U15</f>
        <v>0</v>
      </c>
      <c r="J15">
        <f t="shared" si="23"/>
        <v>0</v>
      </c>
      <c r="S15" s="87"/>
      <c r="T15" s="87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4">B16*1.2</f>
        <v>0</v>
      </c>
      <c r="D16">
        <f t="shared" si="19"/>
        <v>0</v>
      </c>
      <c r="E16" s="87"/>
      <c r="F16" t="e">
        <f t="shared" si="20"/>
        <v>#DIV/0!</v>
      </c>
      <c r="G16" t="e">
        <f t="shared" si="21"/>
        <v>#DIV/0!</v>
      </c>
      <c r="H16" t="e">
        <f t="shared" si="22"/>
        <v>#DIV/0!</v>
      </c>
      <c r="I16">
        <f t="shared" si="23"/>
        <v>0</v>
      </c>
      <c r="J16">
        <f t="shared" si="23"/>
        <v>0</v>
      </c>
      <c r="S16" s="87"/>
      <c r="T16" s="87"/>
    </row>
    <row r="17" spans="1:25" x14ac:dyDescent="0.25">
      <c r="B17">
        <f t="shared" ref="B17:B18" si="25">O17</f>
        <v>0</v>
      </c>
      <c r="C17">
        <f t="shared" si="24"/>
        <v>0</v>
      </c>
      <c r="D17">
        <f t="shared" si="19"/>
        <v>0</v>
      </c>
      <c r="E17" s="87"/>
      <c r="F17" t="e">
        <f t="shared" si="20"/>
        <v>#DIV/0!</v>
      </c>
      <c r="G17" t="e">
        <f t="shared" si="21"/>
        <v>#DIV/0!</v>
      </c>
      <c r="H17" t="e">
        <f t="shared" si="22"/>
        <v>#DIV/0!</v>
      </c>
      <c r="I17">
        <f t="shared" si="23"/>
        <v>0</v>
      </c>
      <c r="J17">
        <f t="shared" si="23"/>
        <v>0</v>
      </c>
      <c r="S17" s="87"/>
      <c r="T17" s="87"/>
    </row>
    <row r="18" spans="1:25" x14ac:dyDescent="0.25">
      <c r="B18">
        <f t="shared" si="25"/>
        <v>0</v>
      </c>
      <c r="C18">
        <f t="shared" si="24"/>
        <v>0</v>
      </c>
      <c r="D18">
        <f t="shared" si="19"/>
        <v>0</v>
      </c>
      <c r="E18" s="87"/>
      <c r="F18" t="e">
        <f t="shared" si="20"/>
        <v>#DIV/0!</v>
      </c>
      <c r="G18" t="e">
        <f t="shared" si="21"/>
        <v>#DIV/0!</v>
      </c>
      <c r="H18" t="e">
        <f t="shared" si="22"/>
        <v>#DIV/0!</v>
      </c>
      <c r="I18">
        <f t="shared" si="23"/>
        <v>0</v>
      </c>
      <c r="J18">
        <f t="shared" si="23"/>
        <v>0</v>
      </c>
      <c r="S18" s="87"/>
      <c r="T18" s="87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61</v>
      </c>
      <c r="D22" s="78"/>
      <c r="E22" s="93"/>
      <c r="F22" s="80" t="s">
        <v>62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/>
  </sheetViews>
  <sheetFormatPr defaultRowHeight="15" x14ac:dyDescent="0.25"/>
  <sheetData>
    <row r="117" spans="6:13" x14ac:dyDescent="0.25">
      <c r="F117" s="105" t="s">
        <v>55</v>
      </c>
      <c r="G117" s="105"/>
      <c r="H117" s="105"/>
      <c r="I117" s="105"/>
      <c r="J117" s="105"/>
      <c r="K117" s="105"/>
      <c r="L117" s="105"/>
      <c r="M117" s="105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N20:P56"/>
  <sheetViews>
    <sheetView workbookViewId="0">
      <selection activeCell="R51" sqref="R51"/>
    </sheetView>
  </sheetViews>
  <sheetFormatPr defaultRowHeight="15" x14ac:dyDescent="0.25"/>
  <sheetData>
    <row r="20" spans="14:15" x14ac:dyDescent="0.25">
      <c r="N20" t="s">
        <v>82</v>
      </c>
      <c r="O20">
        <v>4</v>
      </c>
    </row>
    <row r="56" spans="15:16" x14ac:dyDescent="0.25">
      <c r="O56" t="s">
        <v>82</v>
      </c>
      <c r="P56">
        <v>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15" workbookViewId="0">
      <selection activeCell="A225" sqref="A22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2025-01-07T08:45:09Z</dcterms:modified>
</cp:coreProperties>
</file>