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Dadar East\Neeta Dubariya\"/>
    </mc:Choice>
  </mc:AlternateContent>
  <xr:revisionPtr revIDLastSave="0" documentId="13_ncr:1_{146912A6-CAD2-4F22-BF49-3A5183E70777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Rates" sheetId="28" r:id="rId5"/>
  </sheets>
  <calcPr calcId="191029"/>
</workbook>
</file>

<file path=xl/calcChain.xml><?xml version="1.0" encoding="utf-8"?>
<calcChain xmlns="http://schemas.openxmlformats.org/spreadsheetml/2006/main">
  <c r="T7" i="4" l="1"/>
  <c r="P7" i="4"/>
  <c r="Q7" i="4"/>
  <c r="S7" i="4" s="1"/>
  <c r="Q6" i="4"/>
  <c r="P6" i="4" s="1"/>
  <c r="T6" i="4" s="1"/>
  <c r="S6" i="4"/>
  <c r="P5" i="4"/>
  <c r="Q5" i="4"/>
  <c r="T5" i="4"/>
  <c r="S5" i="4"/>
  <c r="P4" i="4"/>
  <c r="T4" i="4" s="1"/>
  <c r="Q4" i="4"/>
  <c r="Q3" i="4"/>
  <c r="P3" i="4" s="1"/>
  <c r="T3" i="4" s="1"/>
  <c r="S4" i="4"/>
  <c r="S8" i="4"/>
  <c r="S9" i="4"/>
  <c r="T2" i="4"/>
  <c r="S3" i="4"/>
  <c r="S2" i="4"/>
  <c r="O2" i="4"/>
  <c r="P2" i="4"/>
  <c r="C3" i="23"/>
  <c r="F25" i="23" l="1"/>
  <c r="F26" i="23" s="1"/>
  <c r="C5" i="4"/>
  <c r="G17" i="23"/>
  <c r="G31" i="4"/>
  <c r="H30" i="4"/>
  <c r="I28" i="4"/>
  <c r="I27" i="4"/>
  <c r="G33" i="4"/>
  <c r="H29" i="4"/>
  <c r="C5" i="25"/>
  <c r="C4" i="25"/>
  <c r="C3" i="25"/>
  <c r="C3" i="4"/>
  <c r="D3" i="4" s="1"/>
  <c r="C6" i="4"/>
  <c r="C7" i="4"/>
  <c r="D7" i="4" s="1"/>
  <c r="C8" i="4"/>
  <c r="D8" i="4" s="1"/>
  <c r="C9" i="4"/>
  <c r="D9" i="4" s="1"/>
  <c r="C10" i="4"/>
  <c r="Q17" i="4"/>
  <c r="P17" i="4"/>
  <c r="C15" i="4"/>
  <c r="D15" i="4" s="1"/>
  <c r="P15" i="4"/>
  <c r="P14" i="4"/>
  <c r="C14" i="4" s="1"/>
  <c r="C13" i="4"/>
  <c r="D13" i="4" s="1"/>
  <c r="C12" i="4"/>
  <c r="D12" i="4" s="1"/>
  <c r="C11" i="4"/>
  <c r="D11" i="4" s="1"/>
  <c r="C4" i="4"/>
  <c r="D4" i="4" s="1"/>
  <c r="J3" i="4"/>
  <c r="C2" i="4"/>
  <c r="C12" i="25"/>
  <c r="C11" i="25"/>
  <c r="A18" i="23"/>
  <c r="Q20" i="4"/>
  <c r="P20" i="4"/>
  <c r="E20" i="4"/>
  <c r="B20" i="4"/>
  <c r="C20" i="4" s="1"/>
  <c r="D20" i="4" s="1"/>
  <c r="P16" i="4"/>
  <c r="C16" i="4" s="1"/>
  <c r="D16" i="4" s="1"/>
  <c r="G15" i="4"/>
  <c r="F14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14" i="23"/>
  <c r="C10" i="23" l="1"/>
  <c r="C11" i="23" s="1"/>
  <c r="C12" i="23" s="1"/>
  <c r="C13" i="23" s="1"/>
  <c r="C16" i="23" s="1"/>
  <c r="C19" i="23" l="1"/>
  <c r="K18" i="23"/>
  <c r="G18" i="23"/>
  <c r="K32" i="23"/>
  <c r="C25" i="23"/>
  <c r="E19" i="23"/>
  <c r="C20" i="23"/>
  <c r="C21" i="23"/>
  <c r="K34" i="23" l="1"/>
  <c r="K33" i="23"/>
  <c r="P21" i="4"/>
  <c r="Q21" i="4" s="1"/>
  <c r="E21" i="4"/>
  <c r="P19" i="4"/>
  <c r="Q19" i="4" s="1"/>
  <c r="E19" i="4"/>
  <c r="P18" i="4"/>
  <c r="Q18" i="4" s="1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<sst xmlns="http://schemas.openxmlformats.org/spreadsheetml/2006/main" count="145" uniqueCount="98">
  <si>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</si>
  <si>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</si>
  <si>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</si>
  <si>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</si>
  <si>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</si>
  <si>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</si>
  <si>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</si>
  <si>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</si>
  <si>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</si>
  <si>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</si>
  <si>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</si>
  <si>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</si>
  <si>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</si>
  <si>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</si>
  <si>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</si>
  <si>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</si>
  <si>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</si>
  <si>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</si>
  <si>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</si>
  <si>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</si>
  <si>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</si>
  <si>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</si>
  <si>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</si>
  <si>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</si>
  <si>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</si>
  <si>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</si>
  <si>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</si>
  <si>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</si>
  <si>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</si>
  <si>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</si>
  <si>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</si>
  <si>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</si>
  <si>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</si>
  <si>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</si>
  <si>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</si>
  <si>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</si>
  <si>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</si>
  <si>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</si>
  <si>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</si>
  <si>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</si>
  <si>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</si>
  <si>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</si>
  <si>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</si>
  <si>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</si>
  <si>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</si>
  <si>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</si>
  <si>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</si>
  <si>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</si>
  <si>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</si>
  <si>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</si>
  <si>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</si>
  <si>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</si>
  <si>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</si>
  <si>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</si>
  <si>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</si>
  <si>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</si>
  <si>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</si>
  <si>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</si>
  <si>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</si>
  <si>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</si>
  <si>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</si>
  <si>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</si>
  <si>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</si>
  <si>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</si>
  <si>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</si>
  <si>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</si>
  <si>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</si>
  <si>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</si>
  <si>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</si>
  <si>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</si>
  <si>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</si>
  <si>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</si>
  <si>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</si>
  <si>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</si>
  <si>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</si>
  <si>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</si>
  <si>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</si>
  <si>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</si>
  <si>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</si>
  <si>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</si>
  <si>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</si>
  <si>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</si>
  <si>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</si>
  <si>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</si>
  <si>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</si>
  <si>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16.12.2021</t>
  </si>
  <si>
    <t>ACA</t>
  </si>
  <si>
    <t>OC-2015</t>
  </si>
  <si>
    <t>4.6 TO 4.7 Crs</t>
  </si>
  <si>
    <t>2.5 Lakh Rent</t>
  </si>
  <si>
    <t>CA Rate</t>
  </si>
  <si>
    <t xml:space="preserve">CA </t>
  </si>
  <si>
    <t xml:space="preserve">CB (Dadar Branch) </t>
  </si>
  <si>
    <t>Neeta Dubariya</t>
  </si>
  <si>
    <t>Gr</t>
  </si>
  <si>
    <t>CA</t>
  </si>
  <si>
    <t>CB - Dadar Branch - Neeta Dubariya - commercial Shop no - 05, ground floor, Trishul symphony, Kharghar, Navi Mumbai</t>
  </si>
  <si>
    <t>Lead No. - 13497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</si>
</sst>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9" formatCode="_ * #,##0_ ;_ * \-#,##0_ ;_ * &quot;-&quot;??_ ;_ @_ "/>
    <numFmt numFmtId="170" formatCode="_ * #,##0.0_ ;_ * \-#,##0.0_ ;_ * &quot;-&quot;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3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1" fontId="0" fillId="0" borderId="0" xfId="0" applyNumberFormat="1"/>
    <xf numFmtId="169" fontId="0" fillId="0" borderId="0" xfId="0" applyNumberFormat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4" fontId="0" fillId="0" borderId="0" xfId="0" applyNumberFormat="1" applyFill="1"/>
    <xf numFmtId="43" fontId="0" fillId="0" borderId="0" xfId="1" applyFont="1" applyFill="1"/>
    <xf numFmtId="43" fontId="2" fillId="0" borderId="9" xfId="1" applyFont="1" applyFill="1" applyBorder="1"/>
    <xf numFmtId="43" fontId="12" fillId="0" borderId="0" xfId="1" applyFont="1" applyFill="1"/>
    <xf numFmtId="43" fontId="1" fillId="0" borderId="0" xfId="1" applyFont="1" applyFill="1"/>
    <xf numFmtId="43" fontId="12" fillId="0" borderId="0" xfId="1" applyFont="1" applyFill="1" applyAlignment="1"/>
    <xf numFmtId="43" fontId="1" fillId="0" borderId="9" xfId="1" applyFont="1" applyFill="1" applyBorder="1"/>
    <xf numFmtId="43" fontId="12" fillId="0" borderId="9" xfId="1" applyFont="1" applyFill="1" applyBorder="1"/>
    <xf numFmtId="170" fontId="0" fillId="0" borderId="0" xfId="0" applyNumberFormat="1"/>
    <xf numFmtId="1" fontId="1" fillId="0" borderId="0" xfId="0" applyNumberFormat="1" applyFont="1" applyFill="1"/>
    <xf numFmtId="0" fontId="13" fillId="0" borderId="9" xfId="0" applyFont="1" applyBorder="1" applyAlignment="1">
      <alignment horizontal="center"/>
    </xf>
    <xf numFmtId="43" fontId="13" fillId="0" borderId="9" xfId="1" applyFont="1" applyFill="1" applyBorder="1"/>
    <xf numFmtId="1" fontId="0" fillId="2" borderId="0" xfId="0" applyNumberFormat="1" applyFill="1"/>
    <xf numFmtId="1" fontId="0" fillId="0" borderId="0" xfId="0" applyNumberFormat="1" applyFill="1"/>
    <xf numFmtId="1" fontId="0" fillId="0" borderId="0" xfId="0" applyNumberFormat="1" applyFont="1" applyFill="1"/>
    <xf numFmtId="0" fontId="2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31</xdr:row>
      <xdr:rowOff>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56ED3-AC89-4ECC-062B-EBB380FE2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590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14</xdr:col>
      <xdr:colOff>201244</xdr:colOff>
      <xdr:row>68</xdr:row>
      <xdr:rowOff>181931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F83BDC-112B-E65A-E022-5E35714D6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8735644" cy="6849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14</xdr:col>
      <xdr:colOff>248876</xdr:colOff>
      <xdr:row>109</xdr:row>
      <xdr:rowOff>172484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4F21AF-DD6A-CED9-DBF3-03AE94CB9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525500"/>
          <a:ext cx="8783276" cy="7411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14</xdr:col>
      <xdr:colOff>372718</xdr:colOff>
      <xdr:row>141</xdr:row>
      <xdr:rowOff>29377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7F02C6-243C-EEFE-8333-6C643096D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145500"/>
          <a:ext cx="8907118" cy="5744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14</xdr:col>
      <xdr:colOff>277455</xdr:colOff>
      <xdr:row>179</xdr:row>
      <xdr:rowOff>86694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2BCDF5-A01B-1C50-609F-F3B1BF71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241500"/>
          <a:ext cx="8811855" cy="6944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9" sqref="P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288984.69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318384.69</v>
      </c>
      <c r="D9" s="59" t="s">
        <v>62</v>
      </c>
      <c r="E9" s="60">
        <f>C9/10.764</f>
        <v>29578.659420289856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2025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10</v>
      </c>
      <c r="D13" s="66">
        <f>D12-C13</f>
        <v>90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1"/>
      <c r="L1" s="71"/>
      <c r="M1" s="71"/>
      <c r="N1" s="71"/>
      <c r="O1" s="71"/>
      <c r="P1" s="71"/>
      <c r="Q1" s="71"/>
      <c r="R1" s="71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5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3"/>
      <c r="P33" s="55"/>
      <c r="Q33" s="55"/>
    </row>
    <row r="34" spans="13:17" x14ac:dyDescent="0.25">
      <c r="M34" s="3"/>
    </row>
    <row r="35" spans="13:17" x14ac:dyDescent="0.25">
      <c r="M35" s="3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workbookViewId="0">
      <selection activeCell="N16" sqref="N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3" customWidth="1"/>
    <col min="4" max="4" width="12.5703125" style="13" bestFit="1" customWidth="1"/>
    <col min="5" max="5" width="14.28515625" bestFit="1" customWidth="1"/>
    <col min="6" max="6" width="11.5703125" bestFit="1" customWidth="1"/>
    <col min="7" max="7" width="15" customWidth="1"/>
    <col min="11" max="11" width="31.42578125" customWidth="1"/>
  </cols>
  <sheetData>
    <row r="1" spans="1:6" x14ac:dyDescent="0.25">
      <c r="A1" s="7"/>
      <c r="B1" s="8"/>
      <c r="C1" s="9"/>
      <c r="D1" s="10"/>
      <c r="F1" s="11"/>
    </row>
    <row r="2" spans="1:6" x14ac:dyDescent="0.25">
      <c r="A2" s="12"/>
      <c r="D2" s="14"/>
      <c r="F2" s="15"/>
    </row>
    <row r="3" spans="1:6" x14ac:dyDescent="0.25">
      <c r="A3" s="12" t="s">
        <v>13</v>
      </c>
      <c r="B3" s="16"/>
      <c r="C3" s="17">
        <f>C5+C4</f>
        <v>16300</v>
      </c>
      <c r="D3" s="20" t="s">
        <v>76</v>
      </c>
      <c r="E3" s="3" t="s">
        <v>77</v>
      </c>
      <c r="F3" s="15"/>
    </row>
    <row r="4" spans="1:6" ht="30" x14ac:dyDescent="0.25">
      <c r="A4" s="19" t="s">
        <v>14</v>
      </c>
      <c r="B4" s="16"/>
      <c r="C4" s="17">
        <v>2500</v>
      </c>
      <c r="D4" s="20"/>
      <c r="F4" s="15"/>
    </row>
    <row r="5" spans="1:6" x14ac:dyDescent="0.25">
      <c r="A5" s="12" t="s">
        <v>15</v>
      </c>
      <c r="B5" s="16"/>
      <c r="C5" s="17">
        <v>13800</v>
      </c>
      <c r="D5" s="20"/>
      <c r="F5" s="15"/>
    </row>
    <row r="6" spans="1:6" x14ac:dyDescent="0.25">
      <c r="A6" s="12" t="s">
        <v>16</v>
      </c>
      <c r="B6" s="16"/>
      <c r="C6" s="17">
        <f>C4</f>
        <v>2500</v>
      </c>
      <c r="D6" s="20"/>
      <c r="F6" s="15"/>
    </row>
    <row r="7" spans="1:6" x14ac:dyDescent="0.25">
      <c r="A7" s="12" t="s">
        <v>17</v>
      </c>
      <c r="B7" s="21"/>
      <c r="C7" s="22">
        <f>D7-D8</f>
        <v>10</v>
      </c>
      <c r="D7" s="22">
        <v>2025</v>
      </c>
      <c r="F7" s="15"/>
    </row>
    <row r="8" spans="1:6" x14ac:dyDescent="0.25">
      <c r="A8" s="12" t="s">
        <v>18</v>
      </c>
      <c r="B8" s="21"/>
      <c r="C8" s="22">
        <f>C9-C7</f>
        <v>50</v>
      </c>
      <c r="D8" s="22">
        <v>2015</v>
      </c>
      <c r="F8" s="15"/>
    </row>
    <row r="9" spans="1:6" x14ac:dyDescent="0.25">
      <c r="A9" s="12" t="s">
        <v>19</v>
      </c>
      <c r="B9" s="21"/>
      <c r="C9" s="22">
        <v>60</v>
      </c>
      <c r="D9" s="22"/>
      <c r="F9" s="15"/>
    </row>
    <row r="10" spans="1:6" ht="30" x14ac:dyDescent="0.25">
      <c r="A10" s="19" t="s">
        <v>20</v>
      </c>
      <c r="B10" s="21"/>
      <c r="C10" s="22">
        <f>90*C7/C9</f>
        <v>15</v>
      </c>
      <c r="D10" s="22"/>
      <c r="F10" s="15"/>
    </row>
    <row r="11" spans="1:6" x14ac:dyDescent="0.25">
      <c r="A11" s="12"/>
      <c r="B11" s="23"/>
      <c r="C11" s="24">
        <f>C10%</f>
        <v>0.15</v>
      </c>
      <c r="D11" s="24"/>
      <c r="F11" s="15"/>
    </row>
    <row r="12" spans="1:6" x14ac:dyDescent="0.25">
      <c r="A12" s="12" t="s">
        <v>21</v>
      </c>
      <c r="B12" s="16"/>
      <c r="C12" s="17">
        <f>C6*C11</f>
        <v>375</v>
      </c>
      <c r="D12" s="20"/>
      <c r="F12" s="15"/>
    </row>
    <row r="13" spans="1:6" x14ac:dyDescent="0.25">
      <c r="A13" s="12" t="s">
        <v>22</v>
      </c>
      <c r="B13" s="16"/>
      <c r="C13" s="17">
        <f>C6-C12</f>
        <v>2125</v>
      </c>
      <c r="D13" s="20"/>
      <c r="F13" s="15"/>
    </row>
    <row r="14" spans="1:6" x14ac:dyDescent="0.25">
      <c r="A14" s="12" t="s">
        <v>15</v>
      </c>
      <c r="B14" s="16"/>
      <c r="C14" s="17">
        <f>C5</f>
        <v>13800</v>
      </c>
      <c r="D14" s="20"/>
      <c r="F14" s="15"/>
    </row>
    <row r="15" spans="1:6" x14ac:dyDescent="0.25">
      <c r="B15" s="16"/>
      <c r="C15" s="17"/>
      <c r="D15" s="20"/>
      <c r="F15" s="15"/>
    </row>
    <row r="16" spans="1:6" x14ac:dyDescent="0.25">
      <c r="A16" s="25" t="s">
        <v>23</v>
      </c>
      <c r="B16" s="26"/>
      <c r="C16" s="18">
        <f>C14+C13</f>
        <v>15925</v>
      </c>
      <c r="D16" s="20"/>
      <c r="F16" s="15"/>
    </row>
    <row r="17" spans="1:11" x14ac:dyDescent="0.25">
      <c r="B17" s="21"/>
      <c r="C17" s="22"/>
      <c r="D17" s="22"/>
      <c r="F17" s="15"/>
      <c r="G17" s="73">
        <f>C18/1.2</f>
        <v>1126.6666666666667</v>
      </c>
      <c r="H17" t="s">
        <v>91</v>
      </c>
    </row>
    <row r="18" spans="1:11" x14ac:dyDescent="0.25">
      <c r="A18" s="68" t="str">
        <f>E3</f>
        <v>BUA</v>
      </c>
      <c r="B18" s="4"/>
      <c r="C18" s="27">
        <v>1352</v>
      </c>
      <c r="D18" s="22"/>
      <c r="F18" s="15"/>
      <c r="G18" s="72">
        <f>C19/G17</f>
        <v>19110</v>
      </c>
      <c r="H18" s="4" t="s">
        <v>90</v>
      </c>
      <c r="I18" s="4">
        <v>2025</v>
      </c>
      <c r="J18" s="4"/>
      <c r="K18" s="66">
        <f>C16-15500</f>
        <v>425</v>
      </c>
    </row>
    <row r="19" spans="1:11" x14ac:dyDescent="0.25">
      <c r="A19" s="12" t="s">
        <v>74</v>
      </c>
      <c r="B19" s="3"/>
      <c r="C19" s="28">
        <f>C18*C16</f>
        <v>21530600</v>
      </c>
      <c r="D19" s="29">
        <v>20849500</v>
      </c>
      <c r="E19" s="66">
        <f>C19-D19</f>
        <v>681100</v>
      </c>
      <c r="F19" s="30"/>
      <c r="G19" s="66"/>
    </row>
    <row r="20" spans="1:11" x14ac:dyDescent="0.25">
      <c r="A20" s="12" t="s">
        <v>24</v>
      </c>
      <c r="C20" s="31">
        <f>C19*90%</f>
        <v>19377540</v>
      </c>
      <c r="D20" s="28"/>
      <c r="F20" s="15"/>
    </row>
    <row r="21" spans="1:11" x14ac:dyDescent="0.25">
      <c r="A21" s="12" t="s">
        <v>25</v>
      </c>
      <c r="C21" s="31">
        <f>C19*80%</f>
        <v>17224480</v>
      </c>
      <c r="D21" s="31"/>
      <c r="F21" s="15"/>
      <c r="G21" s="87"/>
    </row>
    <row r="22" spans="1:11" x14ac:dyDescent="0.25">
      <c r="A22" s="12"/>
      <c r="D22" s="22"/>
      <c r="F22" s="32"/>
    </row>
    <row r="23" spans="1:11" x14ac:dyDescent="0.25">
      <c r="A23" s="33" t="s">
        <v>26</v>
      </c>
      <c r="B23" s="34"/>
      <c r="C23" s="35">
        <f>C4*C18</f>
        <v>3380000</v>
      </c>
      <c r="D23" s="35"/>
    </row>
    <row r="24" spans="1:11" x14ac:dyDescent="0.25">
      <c r="A24" s="12" t="s">
        <v>27</v>
      </c>
    </row>
    <row r="25" spans="1:11" x14ac:dyDescent="0.25">
      <c r="A25" s="36" t="s">
        <v>28</v>
      </c>
      <c r="B25" s="13"/>
      <c r="C25" s="31">
        <f>C19*0.04/12</f>
        <v>71768.666666666672</v>
      </c>
      <c r="D25" s="31"/>
      <c r="F25" s="66">
        <f>C3+500</f>
        <v>16800</v>
      </c>
    </row>
    <row r="26" spans="1:11" x14ac:dyDescent="0.25">
      <c r="C26" s="31"/>
      <c r="D26" s="31"/>
      <c r="F26" s="66">
        <f>F25-C4</f>
        <v>14300</v>
      </c>
      <c r="K26" s="94" t="s">
        <v>97</v>
      </c>
    </row>
    <row r="27" spans="1:11" x14ac:dyDescent="0.25">
      <c r="C27" s="31"/>
      <c r="D27" s="31"/>
      <c r="F27" s="66"/>
    </row>
    <row r="28" spans="1:11" x14ac:dyDescent="0.25">
      <c r="A28" t="s">
        <v>96</v>
      </c>
      <c r="C28"/>
      <c r="D28"/>
    </row>
    <row r="29" spans="1:11" x14ac:dyDescent="0.25">
      <c r="C29"/>
      <c r="D29"/>
    </row>
    <row r="30" spans="1:11" ht="18.75" x14ac:dyDescent="0.3">
      <c r="C30"/>
      <c r="D30"/>
      <c r="J30" s="89" t="s">
        <v>92</v>
      </c>
      <c r="K30" s="89"/>
    </row>
    <row r="31" spans="1:11" ht="18.75" x14ac:dyDescent="0.3">
      <c r="C31"/>
      <c r="D31"/>
      <c r="J31" s="89" t="s">
        <v>93</v>
      </c>
      <c r="K31" s="89"/>
    </row>
    <row r="32" spans="1:11" ht="18.75" x14ac:dyDescent="0.3">
      <c r="C32"/>
      <c r="D32"/>
      <c r="J32" s="90" t="s">
        <v>74</v>
      </c>
      <c r="K32" s="90">
        <f>C19</f>
        <v>21530600</v>
      </c>
    </row>
    <row r="33" spans="1:11" ht="18.75" x14ac:dyDescent="0.3">
      <c r="C33"/>
      <c r="D33"/>
      <c r="J33" s="90" t="s">
        <v>24</v>
      </c>
      <c r="K33" s="90">
        <f>K32*90%</f>
        <v>19377540</v>
      </c>
    </row>
    <row r="34" spans="1:11" ht="18.75" x14ac:dyDescent="0.3">
      <c r="C34"/>
      <c r="D34"/>
      <c r="J34" s="90" t="s">
        <v>25</v>
      </c>
      <c r="K34" s="90">
        <f>K32*80%</f>
        <v>17224480</v>
      </c>
    </row>
    <row r="35" spans="1:11" x14ac:dyDescent="0.25">
      <c r="C35"/>
      <c r="D35"/>
    </row>
    <row r="36" spans="1:11" x14ac:dyDescent="0.25">
      <c r="C36"/>
      <c r="D36"/>
    </row>
    <row r="37" spans="1:11" x14ac:dyDescent="0.25">
      <c r="C37"/>
      <c r="D37"/>
    </row>
    <row r="38" spans="1:11" x14ac:dyDescent="0.25">
      <c r="C38"/>
      <c r="D38"/>
    </row>
    <row r="39" spans="1:11" x14ac:dyDescent="0.25">
      <c r="C39"/>
      <c r="D39"/>
    </row>
    <row r="40" spans="1:11" x14ac:dyDescent="0.25">
      <c r="C40"/>
      <c r="D40"/>
    </row>
    <row r="46" spans="1:11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3">
        <f>C83*C82</f>
        <v>0</v>
      </c>
    </row>
  </sheetData>
  <mergeCells count="2">
    <mergeCell ref="J30:K30"/>
    <mergeCell ref="J31:K3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tabSelected="1" topLeftCell="D1" zoomScale="130" zoomScaleNormal="130" workbookViewId="0">
      <selection activeCell="N11" sqref="N11"/>
    </sheetView>
  </sheetViews>
  <sheetFormatPr defaultRowHeight="15" x14ac:dyDescent="0.25"/>
  <cols>
    <col min="1" max="1" width="4.28515625" style="78" customWidth="1"/>
    <col min="2" max="2" width="11.140625" style="78" bestFit="1" customWidth="1"/>
    <col min="3" max="3" width="12.5703125" style="78" customWidth="1"/>
    <col min="4" max="4" width="14.28515625" style="78" bestFit="1" customWidth="1"/>
    <col min="5" max="5" width="17.42578125" style="78" customWidth="1"/>
    <col min="6" max="6" width="14" style="78" customWidth="1"/>
    <col min="7" max="8" width="14.28515625" style="78" bestFit="1" customWidth="1"/>
    <col min="9" max="9" width="11.85546875" style="78" customWidth="1"/>
    <col min="10" max="10" width="9.85546875" style="78" customWidth="1"/>
    <col min="11" max="13" width="0" style="78" hidden="1" customWidth="1"/>
    <col min="14" max="14" width="6.7109375" style="78" customWidth="1"/>
    <col min="15" max="15" width="8.7109375" style="78" customWidth="1"/>
    <col min="16" max="16" width="7.140625" style="78" customWidth="1"/>
    <col min="17" max="17" width="10.7109375" style="78" customWidth="1"/>
    <col min="18" max="18" width="15.42578125" style="78" customWidth="1"/>
    <col min="19" max="19" width="13.85546875" style="78" customWidth="1"/>
    <col min="20" max="20" width="14.85546875" style="78" customWidth="1"/>
    <col min="21" max="21" width="6.28515625" style="78" customWidth="1"/>
    <col min="22" max="22" width="9.140625" style="78"/>
  </cols>
  <sheetData>
    <row r="1" spans="1:22" s="1" customFormat="1" ht="45" x14ac:dyDescent="0.25">
      <c r="A1" s="74" t="s">
        <v>0</v>
      </c>
      <c r="B1" s="74" t="s">
        <v>6</v>
      </c>
      <c r="C1" s="74" t="s">
        <v>9</v>
      </c>
      <c r="D1" s="74" t="s">
        <v>10</v>
      </c>
      <c r="E1" s="74" t="s">
        <v>1</v>
      </c>
      <c r="F1" s="74" t="s">
        <v>8</v>
      </c>
      <c r="G1" s="74" t="s">
        <v>11</v>
      </c>
      <c r="H1" s="74" t="s">
        <v>12</v>
      </c>
      <c r="I1" s="74" t="s">
        <v>2</v>
      </c>
      <c r="J1" s="74" t="s">
        <v>3</v>
      </c>
      <c r="K1" s="75"/>
      <c r="L1" s="75"/>
      <c r="M1" s="75"/>
      <c r="N1" s="75" t="s">
        <v>7</v>
      </c>
      <c r="O1" s="75" t="s">
        <v>4</v>
      </c>
      <c r="P1" s="75" t="s">
        <v>5</v>
      </c>
      <c r="Q1" s="75" t="s">
        <v>6</v>
      </c>
      <c r="R1" s="75" t="s">
        <v>1</v>
      </c>
      <c r="S1" s="75" t="s">
        <v>95</v>
      </c>
      <c r="T1" s="75" t="s">
        <v>77</v>
      </c>
      <c r="U1" s="75"/>
      <c r="V1" s="75"/>
    </row>
    <row r="2" spans="1:22" x14ac:dyDescent="0.25">
      <c r="A2" s="76">
        <v>1</v>
      </c>
      <c r="B2" s="76">
        <v>720</v>
      </c>
      <c r="C2" s="76">
        <f t="shared" ref="C2:C16" si="0">B2*1.2</f>
        <v>864</v>
      </c>
      <c r="D2" s="76">
        <f t="shared" ref="D2:D16" si="1">C2*1.2</f>
        <v>1036.8</v>
      </c>
      <c r="E2" s="77">
        <v>16000000</v>
      </c>
      <c r="F2" s="76">
        <f t="shared" ref="F2:F15" si="2">ROUND((E2/B2),0)</f>
        <v>22222</v>
      </c>
      <c r="G2" s="76">
        <f t="shared" ref="G2:G15" si="3">ROUND((E2/C2),0)</f>
        <v>18519</v>
      </c>
      <c r="H2" s="76">
        <f t="shared" ref="H2:H15" si="4">ROUND((E2/D2),0)</f>
        <v>15432</v>
      </c>
      <c r="I2" s="76" t="s">
        <v>94</v>
      </c>
      <c r="J2" s="76">
        <v>16</v>
      </c>
      <c r="O2" s="78">
        <f>P2*1.2</f>
        <v>370.08</v>
      </c>
      <c r="P2" s="78">
        <f>Q2*1.2</f>
        <v>308.39999999999998</v>
      </c>
      <c r="Q2" s="78">
        <v>257</v>
      </c>
      <c r="R2" s="79">
        <v>4700000</v>
      </c>
      <c r="S2" s="70">
        <f>R2/Q2</f>
        <v>18287.937743190661</v>
      </c>
      <c r="T2" s="91">
        <f>R2/P2</f>
        <v>15239.948119325552</v>
      </c>
    </row>
    <row r="3" spans="1:22" x14ac:dyDescent="0.25">
      <c r="A3" s="76">
        <v>2</v>
      </c>
      <c r="B3" s="76">
        <v>300</v>
      </c>
      <c r="C3" s="76">
        <f t="shared" si="0"/>
        <v>360</v>
      </c>
      <c r="D3" s="76">
        <f t="shared" si="1"/>
        <v>432</v>
      </c>
      <c r="E3" s="77">
        <v>7000000</v>
      </c>
      <c r="F3" s="76">
        <f t="shared" si="2"/>
        <v>23333</v>
      </c>
      <c r="G3" s="76">
        <f t="shared" si="3"/>
        <v>19444</v>
      </c>
      <c r="H3" s="76">
        <f t="shared" si="4"/>
        <v>16204</v>
      </c>
      <c r="I3" s="76"/>
      <c r="J3" s="76">
        <f t="shared" ref="J2:J15" si="5">U3</f>
        <v>0</v>
      </c>
      <c r="O3" s="78">
        <v>0</v>
      </c>
      <c r="P3" s="78">
        <f>Q3*1.2</f>
        <v>334.80345599999998</v>
      </c>
      <c r="Q3" s="78">
        <f>25.92*10.764</f>
        <v>279.00288</v>
      </c>
      <c r="R3" s="79">
        <v>4200000</v>
      </c>
      <c r="S3" s="79">
        <f t="shared" ref="S3:S9" si="6">R3/Q3</f>
        <v>15053.608048777131</v>
      </c>
      <c r="T3" s="92">
        <f t="shared" ref="T3:T5" si="7">R3/P3</f>
        <v>12544.673373980942</v>
      </c>
    </row>
    <row r="4" spans="1:22" x14ac:dyDescent="0.25">
      <c r="A4" s="76">
        <v>3</v>
      </c>
      <c r="B4" s="76">
        <v>260</v>
      </c>
      <c r="C4" s="76">
        <f t="shared" si="0"/>
        <v>312</v>
      </c>
      <c r="D4" s="76">
        <f t="shared" si="1"/>
        <v>374.4</v>
      </c>
      <c r="E4" s="77">
        <v>6500000</v>
      </c>
      <c r="F4" s="76">
        <f t="shared" si="2"/>
        <v>25000</v>
      </c>
      <c r="G4" s="76">
        <f t="shared" si="3"/>
        <v>20833</v>
      </c>
      <c r="H4" s="76">
        <f t="shared" si="4"/>
        <v>17361</v>
      </c>
      <c r="I4" s="76" t="s">
        <v>94</v>
      </c>
      <c r="J4" s="76">
        <v>1</v>
      </c>
      <c r="O4" s="78">
        <v>0</v>
      </c>
      <c r="P4" s="78">
        <f>Q4*1.2</f>
        <v>159.44497919999998</v>
      </c>
      <c r="Q4" s="78">
        <f>12.344*10.764</f>
        <v>132.87081599999999</v>
      </c>
      <c r="R4" s="79">
        <v>2200000</v>
      </c>
      <c r="S4" s="79">
        <f t="shared" si="6"/>
        <v>16557.435757751351</v>
      </c>
      <c r="T4" s="92">
        <f t="shared" si="7"/>
        <v>13797.863131459459</v>
      </c>
    </row>
    <row r="5" spans="1:22" x14ac:dyDescent="0.25">
      <c r="A5" s="76">
        <v>4</v>
      </c>
      <c r="B5" s="88">
        <v>272</v>
      </c>
      <c r="C5" s="76">
        <f t="shared" si="0"/>
        <v>326.39999999999998</v>
      </c>
      <c r="D5" s="76">
        <f t="shared" si="1"/>
        <v>391.67999999999995</v>
      </c>
      <c r="E5" s="77">
        <v>5000000</v>
      </c>
      <c r="F5" s="76">
        <f t="shared" si="2"/>
        <v>18382</v>
      </c>
      <c r="G5" s="69">
        <f t="shared" si="3"/>
        <v>15319</v>
      </c>
      <c r="H5" s="76">
        <f t="shared" si="4"/>
        <v>12766</v>
      </c>
      <c r="I5" s="76" t="s">
        <v>94</v>
      </c>
      <c r="J5" s="76">
        <v>3</v>
      </c>
      <c r="O5" s="78">
        <v>0</v>
      </c>
      <c r="P5" s="78">
        <f>57.598*10.764</f>
        <v>619.984872</v>
      </c>
      <c r="Q5" s="78">
        <f>26.94*10.764</f>
        <v>289.98216000000002</v>
      </c>
      <c r="R5" s="79">
        <v>11600000</v>
      </c>
      <c r="S5" s="79">
        <f t="shared" si="6"/>
        <v>40002.460841039319</v>
      </c>
      <c r="T5" s="93">
        <f t="shared" si="7"/>
        <v>18710.133946623137</v>
      </c>
    </row>
    <row r="6" spans="1:22" x14ac:dyDescent="0.25">
      <c r="A6" s="76">
        <v>5</v>
      </c>
      <c r="B6" s="76">
        <v>1700</v>
      </c>
      <c r="C6" s="76">
        <f t="shared" si="0"/>
        <v>2040</v>
      </c>
      <c r="D6" s="76">
        <f t="shared" si="1"/>
        <v>2448</v>
      </c>
      <c r="E6" s="77">
        <v>32500000</v>
      </c>
      <c r="F6" s="76">
        <f t="shared" si="2"/>
        <v>19118</v>
      </c>
      <c r="G6" s="69">
        <f t="shared" si="3"/>
        <v>15931</v>
      </c>
      <c r="H6" s="76">
        <f t="shared" si="4"/>
        <v>13276</v>
      </c>
      <c r="I6" s="76"/>
      <c r="J6" s="76">
        <v>6</v>
      </c>
      <c r="O6" s="78">
        <v>0</v>
      </c>
      <c r="P6" s="78">
        <f>Q6*1.2</f>
        <v>366.32044799999994</v>
      </c>
      <c r="Q6" s="78">
        <f>28.36*10.764</f>
        <v>305.26703999999995</v>
      </c>
      <c r="R6" s="79">
        <v>4990000</v>
      </c>
      <c r="S6" s="79">
        <f t="shared" si="6"/>
        <v>16346.343843737604</v>
      </c>
      <c r="T6" s="92">
        <f>R6/P6</f>
        <v>13621.95320311467</v>
      </c>
    </row>
    <row r="7" spans="1:22" x14ac:dyDescent="0.25">
      <c r="A7" s="76">
        <v>6</v>
      </c>
      <c r="B7" s="76">
        <v>300</v>
      </c>
      <c r="C7" s="76">
        <f t="shared" si="0"/>
        <v>360</v>
      </c>
      <c r="D7" s="76">
        <f t="shared" si="1"/>
        <v>432</v>
      </c>
      <c r="E7" s="77">
        <v>15000000</v>
      </c>
      <c r="F7" s="76">
        <f t="shared" si="2"/>
        <v>50000</v>
      </c>
      <c r="G7" s="76">
        <f t="shared" si="3"/>
        <v>41667</v>
      </c>
      <c r="H7" s="76">
        <f t="shared" si="4"/>
        <v>34722</v>
      </c>
      <c r="I7" s="76"/>
      <c r="J7" s="76">
        <v>1</v>
      </c>
      <c r="O7" s="78">
        <v>0</v>
      </c>
      <c r="P7" s="78">
        <f>Q7*1.2</f>
        <v>233.71657919999998</v>
      </c>
      <c r="Q7" s="78">
        <f>18.094*10.764</f>
        <v>194.76381599999999</v>
      </c>
      <c r="R7" s="79">
        <v>3000000</v>
      </c>
      <c r="S7" s="79">
        <f t="shared" si="6"/>
        <v>15403.271827452796</v>
      </c>
      <c r="T7" s="92">
        <f>R7/P7</f>
        <v>12836.059856210664</v>
      </c>
    </row>
    <row r="8" spans="1:22" x14ac:dyDescent="0.25">
      <c r="A8" s="76">
        <v>7</v>
      </c>
      <c r="B8" s="76"/>
      <c r="C8" s="76">
        <f t="shared" si="0"/>
        <v>0</v>
      </c>
      <c r="D8" s="76">
        <f t="shared" si="1"/>
        <v>0</v>
      </c>
      <c r="E8" s="77"/>
      <c r="F8" s="76" t="e">
        <f t="shared" si="2"/>
        <v>#DIV/0!</v>
      </c>
      <c r="G8" s="76" t="e">
        <f t="shared" si="3"/>
        <v>#DIV/0!</v>
      </c>
      <c r="H8" s="76" t="e">
        <f t="shared" si="4"/>
        <v>#DIV/0!</v>
      </c>
      <c r="I8" s="76"/>
      <c r="J8" s="76"/>
      <c r="O8" s="78">
        <v>0</v>
      </c>
      <c r="R8" s="79"/>
      <c r="S8" s="79" t="e">
        <f t="shared" si="6"/>
        <v>#DIV/0!</v>
      </c>
    </row>
    <row r="9" spans="1:22" x14ac:dyDescent="0.25">
      <c r="A9" s="76">
        <v>8</v>
      </c>
      <c r="B9" s="76"/>
      <c r="C9" s="76">
        <f t="shared" si="0"/>
        <v>0</v>
      </c>
      <c r="D9" s="76">
        <f t="shared" si="1"/>
        <v>0</v>
      </c>
      <c r="E9" s="77"/>
      <c r="F9" s="76" t="e">
        <f t="shared" si="2"/>
        <v>#DIV/0!</v>
      </c>
      <c r="G9" s="76" t="e">
        <f t="shared" si="3"/>
        <v>#DIV/0!</v>
      </c>
      <c r="H9" s="76" t="e">
        <f t="shared" si="4"/>
        <v>#DIV/0!</v>
      </c>
      <c r="I9" s="76"/>
      <c r="J9" s="76"/>
      <c r="O9" s="78">
        <v>0</v>
      </c>
      <c r="R9" s="79"/>
      <c r="S9" s="79" t="e">
        <f t="shared" si="6"/>
        <v>#DIV/0!</v>
      </c>
    </row>
    <row r="10" spans="1:22" x14ac:dyDescent="0.25">
      <c r="A10" s="76">
        <v>9</v>
      </c>
      <c r="B10" s="76"/>
      <c r="C10" s="76">
        <f t="shared" si="0"/>
        <v>0</v>
      </c>
      <c r="D10" s="76">
        <f t="shared" si="1"/>
        <v>0</v>
      </c>
      <c r="E10" s="77"/>
      <c r="F10" s="76" t="e">
        <f t="shared" si="2"/>
        <v>#DIV/0!</v>
      </c>
      <c r="G10" s="76" t="e">
        <f t="shared" si="3"/>
        <v>#DIV/0!</v>
      </c>
      <c r="H10" s="76" t="e">
        <f t="shared" si="4"/>
        <v>#DIV/0!</v>
      </c>
      <c r="I10" s="76"/>
      <c r="J10" s="76"/>
      <c r="O10" s="78">
        <v>0</v>
      </c>
      <c r="R10" s="79"/>
      <c r="S10" s="79"/>
    </row>
    <row r="11" spans="1:22" x14ac:dyDescent="0.25">
      <c r="A11" s="76">
        <v>10</v>
      </c>
      <c r="B11" s="76"/>
      <c r="C11" s="76">
        <f t="shared" si="0"/>
        <v>0</v>
      </c>
      <c r="D11" s="76">
        <f t="shared" si="1"/>
        <v>0</v>
      </c>
      <c r="E11" s="77"/>
      <c r="F11" s="76" t="e">
        <f t="shared" si="2"/>
        <v>#DIV/0!</v>
      </c>
      <c r="G11" s="76" t="e">
        <f t="shared" si="3"/>
        <v>#DIV/0!</v>
      </c>
      <c r="H11" s="76" t="e">
        <f t="shared" si="4"/>
        <v>#DIV/0!</v>
      </c>
      <c r="I11" s="76"/>
      <c r="J11" s="76"/>
      <c r="O11" s="78">
        <v>0</v>
      </c>
      <c r="R11" s="79"/>
      <c r="S11" s="79"/>
    </row>
    <row r="12" spans="1:22" x14ac:dyDescent="0.25">
      <c r="A12" s="76">
        <v>11</v>
      </c>
      <c r="B12" s="76"/>
      <c r="C12" s="76">
        <f t="shared" si="0"/>
        <v>0</v>
      </c>
      <c r="D12" s="76">
        <f t="shared" si="1"/>
        <v>0</v>
      </c>
      <c r="E12" s="77"/>
      <c r="F12" s="76" t="e">
        <f t="shared" si="2"/>
        <v>#DIV/0!</v>
      </c>
      <c r="G12" s="76" t="e">
        <f t="shared" si="3"/>
        <v>#DIV/0!</v>
      </c>
      <c r="H12" s="76" t="e">
        <f t="shared" si="4"/>
        <v>#DIV/0!</v>
      </c>
      <c r="I12" s="76"/>
      <c r="J12" s="76"/>
      <c r="O12" s="78">
        <v>0</v>
      </c>
      <c r="R12" s="79"/>
      <c r="S12" s="79"/>
    </row>
    <row r="13" spans="1:22" x14ac:dyDescent="0.25">
      <c r="A13" s="76">
        <v>12</v>
      </c>
      <c r="B13" s="76"/>
      <c r="C13" s="76">
        <f t="shared" si="0"/>
        <v>0</v>
      </c>
      <c r="D13" s="76">
        <f t="shared" si="1"/>
        <v>0</v>
      </c>
      <c r="E13" s="77"/>
      <c r="F13" s="76" t="e">
        <f t="shared" si="2"/>
        <v>#DIV/0!</v>
      </c>
      <c r="G13" s="76" t="e">
        <f t="shared" si="3"/>
        <v>#DIV/0!</v>
      </c>
      <c r="H13" s="76" t="e">
        <f t="shared" si="4"/>
        <v>#DIV/0!</v>
      </c>
      <c r="I13" s="76"/>
      <c r="J13" s="76"/>
      <c r="O13" s="78">
        <v>0</v>
      </c>
      <c r="R13" s="79"/>
      <c r="S13" s="79"/>
    </row>
    <row r="14" spans="1:22" x14ac:dyDescent="0.25">
      <c r="A14" s="76">
        <v>13</v>
      </c>
      <c r="B14" s="76"/>
      <c r="C14" s="76">
        <f t="shared" si="0"/>
        <v>0</v>
      </c>
      <c r="D14" s="76">
        <f t="shared" si="1"/>
        <v>0</v>
      </c>
      <c r="E14" s="77"/>
      <c r="F14" s="76" t="e">
        <f t="shared" si="2"/>
        <v>#DIV/0!</v>
      </c>
      <c r="G14" s="76" t="e">
        <f t="shared" si="3"/>
        <v>#DIV/0!</v>
      </c>
      <c r="H14" s="76" t="e">
        <f t="shared" si="4"/>
        <v>#DIV/0!</v>
      </c>
      <c r="I14" s="76"/>
      <c r="J14" s="76"/>
      <c r="O14" s="78">
        <v>0</v>
      </c>
      <c r="P14" s="78">
        <f t="shared" ref="P12:P15" si="8">O14/1.2</f>
        <v>0</v>
      </c>
      <c r="R14" s="79"/>
      <c r="S14" s="79"/>
    </row>
    <row r="15" spans="1:22" x14ac:dyDescent="0.25">
      <c r="A15" s="76">
        <v>14</v>
      </c>
      <c r="B15" s="76"/>
      <c r="C15" s="76">
        <f t="shared" si="0"/>
        <v>0</v>
      </c>
      <c r="D15" s="76">
        <f t="shared" si="1"/>
        <v>0</v>
      </c>
      <c r="E15" s="77"/>
      <c r="F15" s="76" t="e">
        <f t="shared" si="2"/>
        <v>#DIV/0!</v>
      </c>
      <c r="G15" s="76" t="e">
        <f t="shared" si="3"/>
        <v>#DIV/0!</v>
      </c>
      <c r="H15" s="76" t="e">
        <f t="shared" si="4"/>
        <v>#DIV/0!</v>
      </c>
      <c r="I15" s="76"/>
      <c r="J15" s="76"/>
      <c r="O15" s="78">
        <v>0</v>
      </c>
      <c r="P15" s="78">
        <f t="shared" si="8"/>
        <v>0</v>
      </c>
      <c r="R15" s="79"/>
      <c r="S15" s="79"/>
    </row>
    <row r="16" spans="1:22" x14ac:dyDescent="0.25">
      <c r="A16" s="76">
        <v>15</v>
      </c>
      <c r="B16" s="76"/>
      <c r="C16" s="76">
        <f t="shared" si="0"/>
        <v>0</v>
      </c>
      <c r="D16" s="76">
        <f t="shared" si="1"/>
        <v>0</v>
      </c>
      <c r="E16" s="77"/>
      <c r="F16" s="76" t="e">
        <f t="shared" ref="F16" si="9">ROUND((E16/B16),0)</f>
        <v>#DIV/0!</v>
      </c>
      <c r="G16" s="76" t="e">
        <f t="shared" ref="G16" si="10">ROUND((E16/C16),0)</f>
        <v>#DIV/0!</v>
      </c>
      <c r="H16" s="76" t="e">
        <f t="shared" ref="H16" si="11">ROUND((E16/D16),0)</f>
        <v>#DIV/0!</v>
      </c>
      <c r="I16" s="76"/>
      <c r="J16" s="76"/>
      <c r="O16" s="78">
        <v>0</v>
      </c>
      <c r="P16" s="78">
        <f t="shared" ref="P16" si="12">O16/1.2</f>
        <v>0</v>
      </c>
      <c r="R16" s="79">
        <v>0</v>
      </c>
      <c r="S16" s="79"/>
    </row>
    <row r="17" spans="1:22" x14ac:dyDescent="0.25">
      <c r="A17" s="76">
        <v>16</v>
      </c>
      <c r="B17" s="76">
        <f t="shared" ref="B17:B21" si="13">Q17</f>
        <v>0</v>
      </c>
      <c r="C17" s="76">
        <f t="shared" ref="C17:C21" si="14">B17*1.2</f>
        <v>0</v>
      </c>
      <c r="D17" s="76">
        <f t="shared" ref="D17:D21" si="15">C17*1.2</f>
        <v>0</v>
      </c>
      <c r="E17" s="77">
        <f t="shared" ref="E17:E21" si="16">R17</f>
        <v>0</v>
      </c>
      <c r="F17" s="76" t="e">
        <f t="shared" ref="F17" si="17">ROUND((E17/B17),0)</f>
        <v>#DIV/0!</v>
      </c>
      <c r="G17" s="76" t="e">
        <f t="shared" ref="G17" si="18">ROUND((E17/C17),0)</f>
        <v>#DIV/0!</v>
      </c>
      <c r="H17" s="76" t="e">
        <f t="shared" ref="H17" si="19">ROUND((E17/D17),0)</f>
        <v>#DIV/0!</v>
      </c>
      <c r="I17" s="76"/>
      <c r="J17" s="76"/>
      <c r="O17" s="78">
        <v>0</v>
      </c>
      <c r="P17" s="78">
        <f t="shared" ref="P17" si="20">O17/1.2</f>
        <v>0</v>
      </c>
      <c r="Q17" s="78">
        <f t="shared" ref="Q17" si="21">P17/1.2</f>
        <v>0</v>
      </c>
      <c r="R17" s="79">
        <v>0</v>
      </c>
      <c r="S17" s="79"/>
    </row>
    <row r="18" spans="1:22" x14ac:dyDescent="0.25">
      <c r="A18" s="76">
        <v>17</v>
      </c>
      <c r="B18" s="76">
        <f t="shared" si="13"/>
        <v>0</v>
      </c>
      <c r="C18" s="76">
        <f t="shared" si="14"/>
        <v>0</v>
      </c>
      <c r="D18" s="76">
        <f t="shared" si="15"/>
        <v>0</v>
      </c>
      <c r="E18" s="77">
        <f t="shared" si="16"/>
        <v>0</v>
      </c>
      <c r="F18" s="76" t="e">
        <f t="shared" ref="F18:F21" si="22">ROUND((E18/B18),0)</f>
        <v>#DIV/0!</v>
      </c>
      <c r="G18" s="76" t="e">
        <f t="shared" ref="G18:G21" si="23">ROUND((E18/C18),0)</f>
        <v>#DIV/0!</v>
      </c>
      <c r="H18" s="76" t="e">
        <f t="shared" ref="H18:H21" si="24">ROUND((E18/D18),0)</f>
        <v>#DIV/0!</v>
      </c>
      <c r="I18" s="76"/>
      <c r="J18" s="76"/>
      <c r="O18" s="78">
        <v>0</v>
      </c>
      <c r="P18" s="78">
        <f t="shared" ref="P18" si="25">O18/1.2</f>
        <v>0</v>
      </c>
      <c r="Q18" s="78">
        <f t="shared" ref="Q18:Q21" si="26">P18/1.2</f>
        <v>0</v>
      </c>
      <c r="R18" s="79">
        <v>0</v>
      </c>
      <c r="S18" s="79"/>
    </row>
    <row r="19" spans="1:22" x14ac:dyDescent="0.25">
      <c r="A19" s="76">
        <v>18</v>
      </c>
      <c r="B19" s="76">
        <f t="shared" si="13"/>
        <v>0</v>
      </c>
      <c r="C19" s="76">
        <f t="shared" si="14"/>
        <v>0</v>
      </c>
      <c r="D19" s="76">
        <f t="shared" si="15"/>
        <v>0</v>
      </c>
      <c r="E19" s="77">
        <f t="shared" si="16"/>
        <v>0</v>
      </c>
      <c r="F19" s="76" t="e">
        <f t="shared" si="22"/>
        <v>#DIV/0!</v>
      </c>
      <c r="G19" s="76" t="e">
        <f t="shared" si="23"/>
        <v>#DIV/0!</v>
      </c>
      <c r="H19" s="76" t="e">
        <f t="shared" si="24"/>
        <v>#DIV/0!</v>
      </c>
      <c r="I19" s="76"/>
      <c r="J19" s="76"/>
      <c r="O19" s="78">
        <v>0</v>
      </c>
      <c r="P19" s="78">
        <f>O19/1.2</f>
        <v>0</v>
      </c>
      <c r="Q19" s="78">
        <f t="shared" si="26"/>
        <v>0</v>
      </c>
      <c r="R19" s="79">
        <v>0</v>
      </c>
      <c r="S19" s="79"/>
    </row>
    <row r="20" spans="1:22" x14ac:dyDescent="0.25">
      <c r="A20" s="76">
        <v>19</v>
      </c>
      <c r="B20" s="76">
        <f t="shared" ref="B20" si="27">Q20</f>
        <v>0</v>
      </c>
      <c r="C20" s="76">
        <f t="shared" ref="C20" si="28">B20*1.2</f>
        <v>0</v>
      </c>
      <c r="D20" s="76">
        <f t="shared" ref="D20" si="29">C20*1.2</f>
        <v>0</v>
      </c>
      <c r="E20" s="77">
        <f t="shared" ref="E20" si="30">R20</f>
        <v>0</v>
      </c>
      <c r="F20" s="76" t="e">
        <f t="shared" ref="F20" si="31">ROUND((E20/B20),0)</f>
        <v>#DIV/0!</v>
      </c>
      <c r="G20" s="76" t="e">
        <f t="shared" ref="G20" si="32">ROUND((E20/C20),0)</f>
        <v>#DIV/0!</v>
      </c>
      <c r="H20" s="76" t="e">
        <f t="shared" ref="H20" si="33">ROUND((E20/D20),0)</f>
        <v>#DIV/0!</v>
      </c>
      <c r="I20" s="76"/>
      <c r="J20" s="76"/>
      <c r="O20" s="78">
        <v>0</v>
      </c>
      <c r="P20" s="78">
        <f t="shared" ref="P20" si="34">O20/1.2</f>
        <v>0</v>
      </c>
      <c r="Q20" s="78">
        <f t="shared" ref="Q20" si="35">P20/1.2</f>
        <v>0</v>
      </c>
      <c r="R20" s="79">
        <v>0</v>
      </c>
      <c r="S20" s="79"/>
    </row>
    <row r="21" spans="1:22" x14ac:dyDescent="0.25">
      <c r="A21" s="76">
        <v>20</v>
      </c>
      <c r="B21" s="76">
        <f t="shared" si="13"/>
        <v>0</v>
      </c>
      <c r="C21" s="76">
        <f t="shared" si="14"/>
        <v>0</v>
      </c>
      <c r="D21" s="76">
        <f t="shared" si="15"/>
        <v>0</v>
      </c>
      <c r="E21" s="77">
        <f t="shared" si="16"/>
        <v>0</v>
      </c>
      <c r="F21" s="76" t="e">
        <f t="shared" si="22"/>
        <v>#DIV/0!</v>
      </c>
      <c r="G21" s="76" t="e">
        <f t="shared" si="23"/>
        <v>#DIV/0!</v>
      </c>
      <c r="H21" s="76" t="e">
        <f t="shared" si="24"/>
        <v>#DIV/0!</v>
      </c>
      <c r="I21" s="76"/>
      <c r="J21" s="76"/>
      <c r="O21" s="78">
        <v>0</v>
      </c>
      <c r="P21" s="78">
        <f>O21/1.2</f>
        <v>0</v>
      </c>
      <c r="Q21" s="78">
        <f t="shared" si="26"/>
        <v>0</v>
      </c>
      <c r="R21" s="79">
        <v>0</v>
      </c>
      <c r="S21" s="79"/>
    </row>
    <row r="22" spans="1:22" s="6" customFormat="1" x14ac:dyDescent="0.25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2" s="6" customFormat="1" x14ac:dyDescent="0.25">
      <c r="A23" s="80"/>
      <c r="B23" s="80"/>
      <c r="C23" s="80"/>
      <c r="D23" s="80"/>
      <c r="E23" s="80"/>
      <c r="F23" s="82" t="s">
        <v>87</v>
      </c>
      <c r="G23" s="83"/>
      <c r="H23" s="83"/>
      <c r="I23" s="83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</row>
    <row r="24" spans="1:22" s="6" customFormat="1" x14ac:dyDescent="0.25">
      <c r="A24" s="80"/>
      <c r="B24" s="80"/>
      <c r="C24" s="80"/>
      <c r="D24" s="80"/>
      <c r="E24" s="80"/>
      <c r="F24" s="84" t="s">
        <v>88</v>
      </c>
      <c r="G24" s="83"/>
      <c r="H24" s="83"/>
      <c r="I24" s="83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</row>
    <row r="25" spans="1:22" s="6" customFormat="1" x14ac:dyDescent="0.25">
      <c r="A25" s="80"/>
      <c r="B25" s="80"/>
      <c r="C25" s="80"/>
      <c r="D25" s="80"/>
      <c r="E25" s="80"/>
      <c r="F25" s="82" t="s">
        <v>89</v>
      </c>
      <c r="G25" s="83"/>
      <c r="H25" s="83"/>
      <c r="I25" s="83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</row>
    <row r="26" spans="1:22" s="6" customFormat="1" x14ac:dyDescent="0.25">
      <c r="A26" s="80"/>
      <c r="B26" s="80"/>
      <c r="C26" s="80"/>
      <c r="D26" s="80"/>
      <c r="E26" s="80"/>
      <c r="F26" s="82"/>
      <c r="G26" s="83"/>
      <c r="H26" s="83"/>
      <c r="I26" s="83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</row>
    <row r="27" spans="1:22" s="6" customFormat="1" x14ac:dyDescent="0.25">
      <c r="A27" s="80"/>
      <c r="B27" s="80"/>
      <c r="C27" s="80"/>
      <c r="D27" s="80"/>
      <c r="E27" s="80"/>
      <c r="F27" s="82" t="s">
        <v>71</v>
      </c>
      <c r="G27" s="83">
        <v>1435</v>
      </c>
      <c r="H27" s="83">
        <v>46000000</v>
      </c>
      <c r="I27" s="83">
        <f>H27/G27</f>
        <v>32055.749128919862</v>
      </c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</row>
    <row r="28" spans="1:22" s="6" customFormat="1" x14ac:dyDescent="0.25">
      <c r="A28" s="80"/>
      <c r="B28" s="80"/>
      <c r="C28" s="80" t="s">
        <v>75</v>
      </c>
      <c r="D28" s="83" t="s">
        <v>85</v>
      </c>
      <c r="E28" s="80"/>
      <c r="F28" s="85" t="s">
        <v>86</v>
      </c>
      <c r="G28" s="85">
        <v>1127</v>
      </c>
      <c r="H28" s="83"/>
      <c r="I28" s="83">
        <f>I27/1.2</f>
        <v>26713.124274099886</v>
      </c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</row>
    <row r="29" spans="1:22" s="6" customFormat="1" x14ac:dyDescent="0.25">
      <c r="A29" s="80"/>
      <c r="B29" s="80"/>
      <c r="C29" s="80" t="s">
        <v>1</v>
      </c>
      <c r="D29" s="83">
        <v>14500000</v>
      </c>
      <c r="E29" s="80"/>
      <c r="F29" s="85" t="s">
        <v>72</v>
      </c>
      <c r="G29" s="85">
        <v>1352</v>
      </c>
      <c r="H29" s="83">
        <f>G29/G28</f>
        <v>1.1996450754214729</v>
      </c>
      <c r="I29" s="83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</row>
    <row r="30" spans="1:22" s="6" customFormat="1" x14ac:dyDescent="0.25">
      <c r="A30" s="80"/>
      <c r="B30" s="80"/>
      <c r="C30" s="80"/>
      <c r="D30" s="80"/>
      <c r="E30" s="80"/>
      <c r="F30" s="85" t="s">
        <v>73</v>
      </c>
      <c r="G30" s="85">
        <v>17000</v>
      </c>
      <c r="H30" s="83">
        <f>G30*1.2</f>
        <v>20400</v>
      </c>
      <c r="I30" s="83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</row>
    <row r="31" spans="1:22" s="6" customFormat="1" x14ac:dyDescent="0.25">
      <c r="A31" s="80"/>
      <c r="B31" s="80"/>
      <c r="C31" s="81"/>
      <c r="D31" s="81"/>
      <c r="E31" s="80"/>
      <c r="F31" s="86" t="s">
        <v>74</v>
      </c>
      <c r="G31" s="86">
        <f>G29*G30</f>
        <v>22984000</v>
      </c>
      <c r="H31" s="83">
        <f>G31/D29</f>
        <v>1.5851034482758621</v>
      </c>
      <c r="I31" s="83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</row>
    <row r="32" spans="1:22" s="6" customFormat="1" x14ac:dyDescent="0.25">
      <c r="A32" s="80"/>
      <c r="B32" s="80"/>
      <c r="C32" s="81"/>
      <c r="D32" s="81"/>
      <c r="E32" s="80"/>
      <c r="F32" s="86" t="s">
        <v>24</v>
      </c>
      <c r="G32" s="86">
        <f>G31*90%</f>
        <v>20685600</v>
      </c>
      <c r="H32" s="83"/>
      <c r="I32" s="83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</row>
    <row r="33" spans="1:22" s="6" customFormat="1" x14ac:dyDescent="0.25">
      <c r="A33" s="80"/>
      <c r="B33" s="80"/>
      <c r="C33" s="81"/>
      <c r="D33" s="81"/>
      <c r="E33" s="80"/>
      <c r="F33" s="86" t="s">
        <v>25</v>
      </c>
      <c r="G33" s="86">
        <f>G31*80%</f>
        <v>18387200</v>
      </c>
      <c r="H33" s="83"/>
      <c r="I33" s="83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</row>
    <row r="34" spans="1:22" s="6" customFormat="1" x14ac:dyDescent="0.25">
      <c r="A34" s="80"/>
      <c r="B34" s="80"/>
      <c r="C34" s="81"/>
      <c r="D34" s="81"/>
      <c r="E34" s="80"/>
      <c r="F34" s="83"/>
      <c r="G34" s="83"/>
      <c r="H34" s="83"/>
      <c r="I34" s="83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</row>
    <row r="35" spans="1:22" s="6" customFormat="1" x14ac:dyDescent="0.25">
      <c r="A35" s="80"/>
      <c r="B35" s="80"/>
      <c r="C35" s="81"/>
      <c r="D35" s="81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</row>
    <row r="36" spans="1:22" s="6" customFormat="1" x14ac:dyDescent="0.25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</row>
    <row r="37" spans="1:22" s="6" customFormat="1" x14ac:dyDescent="0.25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</row>
    <row r="38" spans="1:22" s="6" customFormat="1" x14ac:dyDescent="0.25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</row>
    <row r="39" spans="1:22" s="6" customFormat="1" x14ac:dyDescent="0.25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</row>
    <row r="40" spans="1:22" s="6" customFormat="1" x14ac:dyDescent="0.25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3FA5A-8A7D-4B3C-891F-3317805A257F}">
  <dimension ref="A1"/>
  <sheetViews>
    <sheetView topLeftCell="A124" workbookViewId="0">
      <selection activeCell="A144" sqref="A14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Depreciation</vt:lpstr>
      <vt:lpstr>Site Measurement</vt:lpstr>
      <vt:lpstr>Calculation</vt:lpstr>
      <vt:lpstr>22-23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2025-01-06T12:19:03Z</dcterms:modified>
</cp:coreProperties>
</file>