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Swati Ajit Mhaskar\"/>
    </mc:Choice>
  </mc:AlternateContent>
  <xr:revisionPtr revIDLastSave="0" documentId="13_ncr:1_{D87DC99D-0DCF-4B20-B24C-D584E56A48B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1" i="4" l="1"/>
  <c r="R4" i="4"/>
  <c r="R3" i="4"/>
  <c r="O39" i="4" l="1"/>
  <c r="O37" i="4"/>
  <c r="O36" i="4"/>
  <c r="O38" i="4" s="1"/>
  <c r="O34" i="4"/>
  <c r="O33" i="4"/>
  <c r="O32" i="4"/>
  <c r="O31" i="4"/>
  <c r="O30" i="4"/>
  <c r="O29" i="4"/>
  <c r="O28" i="4"/>
  <c r="O27" i="4"/>
  <c r="O26" i="4"/>
  <c r="I23" i="4" l="1"/>
  <c r="Q11" i="4"/>
  <c r="Q4" i="4"/>
  <c r="Q3" i="4"/>
  <c r="H19" i="4"/>
  <c r="H20" i="4" s="1"/>
  <c r="I17" i="4"/>
  <c r="H26" i="4" l="1"/>
  <c r="Q12" i="4" l="1"/>
  <c r="P12" i="4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<sst xmlns="http://schemas.openxmlformats.org/spreadsheetml/2006/main" count="36" uniqueCount="28">
  <si>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</si>
  <si>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</si>
  <si>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</si>
  <si>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</si>
  <si>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</si>
  <si>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</si>
  <si>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</si>
  <si>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</si>
  <si>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</si>
  <si>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</si>
  <si>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</si>
  <si>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</si>
  <si>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</si>
  <si>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</si>
  <si>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av</t>
  </si>
  <si>
    <t>sd</t>
  </si>
  <si>
    <t>reg</t>
  </si>
  <si>
    <t>rate on ca</t>
  </si>
  <si>
    <t>fmv</t>
  </si>
  <si>
    <t>shahapur</t>
  </si>
  <si>
    <t>vasind</t>
  </si>
  <si>
    <t>mv</t>
  </si>
  <si>
    <t>Flat No. 709, 7th Floor, Morya Heights, Plot No. 1, 2 &amp; 3, Village - Vasind, Taluka - Shahapur, District</t>
  </si>
  <si>
    <t>agreement - 26.12.24</t>
  </si>
  <si>
    <t>25.10.24</t>
  </si>
  <si>
    <t>10.10.24</t>
  </si>
  <si>
    <t>19.09.24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</si>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</sst>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342421</xdr:colOff>
      <xdr:row>17</xdr:row>
      <xdr:rowOff>133350</xdr:rowOff>
    </xdr:from>
    <xdr:to>
      <xdr:col>26</xdr:col>
      <xdr:colOff>277432</xdr:colOff>
      <xdr:row>49</xdr:row>
      <xdr:rowOff>134408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7C3FA-5B84-4E32-B50E-7C5F3A4B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721" y="3943350"/>
          <a:ext cx="6954936" cy="60970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77D40-C83F-420E-9267-7C111844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69923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F304A-09C4-45CA-877D-125D0C2CB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324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430131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68417-111A-4423-9B19-740CEDBF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291914</xdr:colOff>
      <xdr:row>58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B1617B-1505-48C5-8720-5E72939B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143000"/>
          <a:ext cx="7553325" cy="995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3A856-9B41-4844-9825-729D341F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953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D2B0-CE43-4806-A56C-B391A6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516549</xdr:colOff>
      <xdr:row>56</xdr:row>
      <xdr:rowOff>163250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3BBA0-024C-4FD9-88F1-A55637E0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56549" cy="949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8E36A-B3F5-4418-BB10-5283DD55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D97AB-C73B-41C1-ABE9-5D293C2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9116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DCF28-FA5B-4F9C-B86A-F04FD1D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474</v>
      </c>
      <c r="C2" s="4">
        <f>B2*1.2</f>
        <v>568.79999999999995</v>
      </c>
      <c r="D2" s="4">
        <f t="shared" ref="D2:D13" si="2">C2*1.2</f>
        <v>682.56</v>
      </c>
      <c r="E2" s="5">
        <f t="shared" ref="E2:E13" si="3">R2</f>
        <v>3000000</v>
      </c>
      <c r="F2" s="10">
        <f t="shared" ref="F2:F13" si="4">ROUND((E2/B2),0)</f>
        <v>6329</v>
      </c>
      <c r="G2" s="10">
        <f t="shared" ref="G2:G13" si="5">ROUND((E2/C2),0)</f>
        <v>5274</v>
      </c>
      <c r="H2" s="10">
        <f t="shared" ref="H2:H13" si="6">ROUND((E2/D2),0)</f>
        <v>4395</v>
      </c>
      <c r="I2" s="4" t="e">
        <f>#REF!</f>
        <v>#REF!</v>
      </c>
      <c r="J2" s="4" t="str">
        <f t="shared" ref="J2:J13" si="7">S2</f>
        <v>shahapur</v>
      </c>
      <c r="O2">
        <v>0</v>
      </c>
      <c r="P2">
        <f t="shared" ref="P2:P12" si="8">O2/1.2</f>
        <v>0</v>
      </c>
      <c r="Q2">
        <v>474</v>
      </c>
      <c r="R2" s="2">
        <v>3000000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402.14303999999998</v>
      </c>
      <c r="C3" s="4">
        <f t="shared" ref="C3:C15" si="9">B3*1.2</f>
        <v>482.57164799999998</v>
      </c>
      <c r="D3" s="4">
        <f t="shared" si="2"/>
        <v>579.08597759999998</v>
      </c>
      <c r="E3" s="5">
        <f t="shared" si="3"/>
        <v>3017400</v>
      </c>
      <c r="F3" s="15">
        <f t="shared" si="4"/>
        <v>7503</v>
      </c>
      <c r="G3" s="10">
        <f t="shared" si="5"/>
        <v>6253</v>
      </c>
      <c r="H3" s="10">
        <f t="shared" si="6"/>
        <v>5211</v>
      </c>
      <c r="I3" s="4" t="e">
        <f>#REF!</f>
        <v>#REF!</v>
      </c>
      <c r="J3" s="4" t="str">
        <f t="shared" si="7"/>
        <v>25.10.24</v>
      </c>
      <c r="O3">
        <v>0</v>
      </c>
      <c r="P3">
        <f t="shared" si="8"/>
        <v>0</v>
      </c>
      <c r="Q3">
        <f>37.36*10.764</f>
        <v>402.14303999999998</v>
      </c>
      <c r="R3" s="2">
        <f>2820000+169200+28200</f>
        <v>3017400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402.14303999999998</v>
      </c>
      <c r="C4" s="4">
        <f t="shared" si="9"/>
        <v>482.57164799999998</v>
      </c>
      <c r="D4" s="4">
        <f t="shared" si="2"/>
        <v>579.08597759999998</v>
      </c>
      <c r="E4" s="16">
        <f t="shared" si="3"/>
        <v>2971470</v>
      </c>
      <c r="F4" s="15">
        <f t="shared" si="4"/>
        <v>7389</v>
      </c>
      <c r="G4" s="10">
        <f t="shared" si="5"/>
        <v>6158</v>
      </c>
      <c r="H4" s="10">
        <f t="shared" si="6"/>
        <v>5131</v>
      </c>
      <c r="I4" s="10" t="e">
        <f>#REF!</f>
        <v>#REF!</v>
      </c>
      <c r="J4" s="10" t="str">
        <f t="shared" si="7"/>
        <v>10.10.24</v>
      </c>
      <c r="O4">
        <v>0</v>
      </c>
      <c r="P4">
        <f t="shared" si="8"/>
        <v>0</v>
      </c>
      <c r="Q4">
        <f>37.36*10.764</f>
        <v>402.14303999999998</v>
      </c>
      <c r="R4" s="2">
        <f>2777000+166700+27770</f>
        <v>2971470</v>
      </c>
      <c r="S4" s="8" t="s">
        <v>25</v>
      </c>
      <c r="T4" s="8"/>
    </row>
    <row r="5" spans="1:20" x14ac:dyDescent="0.25">
      <c r="A5" s="4">
        <f t="shared" si="0"/>
        <v>0</v>
      </c>
      <c r="B5" s="4">
        <f t="shared" si="1"/>
        <v>838</v>
      </c>
      <c r="C5" s="4">
        <f t="shared" si="9"/>
        <v>1005.5999999999999</v>
      </c>
      <c r="D5" s="4">
        <f t="shared" si="2"/>
        <v>1206.7199999999998</v>
      </c>
      <c r="E5" s="16">
        <f t="shared" si="3"/>
        <v>4700000</v>
      </c>
      <c r="F5" s="10">
        <f t="shared" si="4"/>
        <v>5609</v>
      </c>
      <c r="G5" s="10">
        <f t="shared" si="5"/>
        <v>4674</v>
      </c>
      <c r="H5" s="10">
        <f t="shared" si="6"/>
        <v>3895</v>
      </c>
      <c r="I5" s="10" t="e">
        <f>#REF!</f>
        <v>#REF!</v>
      </c>
      <c r="J5" s="10" t="str">
        <f t="shared" si="7"/>
        <v>vasind</v>
      </c>
      <c r="O5">
        <v>0</v>
      </c>
      <c r="P5">
        <f t="shared" si="8"/>
        <v>0</v>
      </c>
      <c r="Q5">
        <v>838</v>
      </c>
      <c r="R5" s="2">
        <v>4700000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720</v>
      </c>
      <c r="C6" s="4">
        <f t="shared" si="9"/>
        <v>864</v>
      </c>
      <c r="D6" s="4">
        <f t="shared" si="2"/>
        <v>1036.8</v>
      </c>
      <c r="E6" s="16">
        <f t="shared" si="3"/>
        <v>3700000</v>
      </c>
      <c r="F6" s="10">
        <f t="shared" si="4"/>
        <v>5139</v>
      </c>
      <c r="G6" s="10">
        <f t="shared" si="5"/>
        <v>4282</v>
      </c>
      <c r="H6" s="10">
        <f t="shared" si="6"/>
        <v>3569</v>
      </c>
      <c r="I6" s="10" t="e">
        <f>#REF!</f>
        <v>#REF!</v>
      </c>
      <c r="J6" s="10" t="str">
        <f t="shared" si="7"/>
        <v>vasind</v>
      </c>
      <c r="O6">
        <v>0</v>
      </c>
      <c r="P6">
        <f t="shared" si="8"/>
        <v>0</v>
      </c>
      <c r="Q6">
        <v>720</v>
      </c>
      <c r="R6" s="2">
        <v>3700000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589</v>
      </c>
      <c r="C7" s="4">
        <f t="shared" si="9"/>
        <v>706.8</v>
      </c>
      <c r="D7" s="4">
        <f t="shared" si="2"/>
        <v>848.16</v>
      </c>
      <c r="E7" s="16">
        <f t="shared" si="3"/>
        <v>3500000</v>
      </c>
      <c r="F7" s="10">
        <f t="shared" si="4"/>
        <v>5942</v>
      </c>
      <c r="G7" s="10">
        <f t="shared" si="5"/>
        <v>4952</v>
      </c>
      <c r="H7" s="10">
        <f t="shared" si="6"/>
        <v>4127</v>
      </c>
      <c r="I7" s="10" t="e">
        <f>#REF!</f>
        <v>#REF!</v>
      </c>
      <c r="J7" s="10" t="str">
        <f t="shared" si="7"/>
        <v>vasind</v>
      </c>
      <c r="O7">
        <v>0</v>
      </c>
      <c r="P7">
        <f t="shared" si="8"/>
        <v>0</v>
      </c>
      <c r="Q7">
        <v>589</v>
      </c>
      <c r="R7" s="2">
        <v>3500000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6">
        <f t="shared" si="3"/>
        <v>2500000</v>
      </c>
      <c r="F8" s="10">
        <f t="shared" si="4"/>
        <v>5556</v>
      </c>
      <c r="G8" s="10">
        <f t="shared" si="5"/>
        <v>4630</v>
      </c>
      <c r="H8" s="10">
        <f t="shared" si="6"/>
        <v>3858</v>
      </c>
      <c r="I8" s="10" t="e">
        <f>#REF!</f>
        <v>#REF!</v>
      </c>
      <c r="J8" s="10" t="str">
        <f t="shared" si="7"/>
        <v>vasind</v>
      </c>
      <c r="O8">
        <v>0</v>
      </c>
      <c r="P8">
        <f t="shared" si="8"/>
        <v>0</v>
      </c>
      <c r="Q8">
        <v>450</v>
      </c>
      <c r="R8" s="2">
        <v>2500000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4500000</v>
      </c>
      <c r="F9" s="10">
        <f t="shared" si="4"/>
        <v>6923</v>
      </c>
      <c r="G9" s="10">
        <f t="shared" si="5"/>
        <v>5769</v>
      </c>
      <c r="H9" s="10">
        <f t="shared" si="6"/>
        <v>4808</v>
      </c>
      <c r="I9" s="10" t="e">
        <f>#REF!</f>
        <v>#REF!</v>
      </c>
      <c r="J9" s="10" t="str">
        <f t="shared" si="7"/>
        <v>shahapur</v>
      </c>
      <c r="O9">
        <v>0</v>
      </c>
      <c r="P9">
        <f t="shared" si="8"/>
        <v>0</v>
      </c>
      <c r="Q9">
        <v>650</v>
      </c>
      <c r="R9" s="2">
        <v>4500000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780</v>
      </c>
      <c r="C10" s="4">
        <f t="shared" si="9"/>
        <v>936</v>
      </c>
      <c r="D10" s="4">
        <f t="shared" si="2"/>
        <v>1123.2</v>
      </c>
      <c r="E10" s="16">
        <f t="shared" si="3"/>
        <v>7000000</v>
      </c>
      <c r="F10" s="15">
        <f t="shared" si="4"/>
        <v>8974</v>
      </c>
      <c r="G10" s="10">
        <f t="shared" si="5"/>
        <v>7479</v>
      </c>
      <c r="H10" s="10">
        <f t="shared" si="6"/>
        <v>6232</v>
      </c>
      <c r="I10" s="10" t="e">
        <f>#REF!</f>
        <v>#REF!</v>
      </c>
      <c r="J10" s="10" t="str">
        <f t="shared" si="7"/>
        <v>shahapur</v>
      </c>
      <c r="O10">
        <v>0</v>
      </c>
      <c r="P10">
        <f t="shared" si="8"/>
        <v>0</v>
      </c>
      <c r="Q10">
        <v>780</v>
      </c>
      <c r="R10" s="2">
        <v>7000000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402.14303999999998</v>
      </c>
      <c r="C11" s="4">
        <f t="shared" si="9"/>
        <v>482.57164799999998</v>
      </c>
      <c r="D11" s="4">
        <f t="shared" si="2"/>
        <v>579.08597759999998</v>
      </c>
      <c r="E11" s="16">
        <f t="shared" si="3"/>
        <v>3062390</v>
      </c>
      <c r="F11" s="15">
        <f t="shared" si="4"/>
        <v>7615</v>
      </c>
      <c r="G11" s="10">
        <f t="shared" si="5"/>
        <v>6346</v>
      </c>
      <c r="H11" s="10">
        <f t="shared" si="6"/>
        <v>5288</v>
      </c>
      <c r="I11" s="10" t="e">
        <f>#REF!</f>
        <v>#REF!</v>
      </c>
      <c r="J11" s="10" t="str">
        <f t="shared" si="7"/>
        <v>19.09.24</v>
      </c>
      <c r="O11">
        <v>0</v>
      </c>
      <c r="P11">
        <f t="shared" si="8"/>
        <v>0</v>
      </c>
      <c r="Q11">
        <f>37.36*10.764</f>
        <v>402.14303999999998</v>
      </c>
      <c r="R11" s="2">
        <f>2889000+144500+28890</f>
        <v>3062390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 t="s">
        <v>22</v>
      </c>
      <c r="H16" s="8"/>
      <c r="I16" s="8"/>
      <c r="J16" s="8"/>
    </row>
    <row r="17" spans="5:24" x14ac:dyDescent="0.25">
      <c r="E17" s="8"/>
      <c r="F17" s="8"/>
      <c r="G17" t="s">
        <v>13</v>
      </c>
      <c r="H17">
        <v>617</v>
      </c>
      <c r="I17">
        <f>57.28*10.764</f>
        <v>616.56191999999999</v>
      </c>
    </row>
    <row r="18" spans="5:24" x14ac:dyDescent="0.25">
      <c r="G18" t="s">
        <v>17</v>
      </c>
      <c r="H18">
        <v>8000</v>
      </c>
    </row>
    <row r="19" spans="5:24" x14ac:dyDescent="0.25">
      <c r="G19" t="s">
        <v>18</v>
      </c>
      <c r="H19">
        <f>H18*H17</f>
        <v>4936000</v>
      </c>
    </row>
    <row r="20" spans="5:24" x14ac:dyDescent="0.25">
      <c r="G20" s="6"/>
      <c r="H20" s="6">
        <f>H19*98%</f>
        <v>4837280</v>
      </c>
    </row>
    <row r="22" spans="5:24" x14ac:dyDescent="0.25">
      <c r="G22" t="s">
        <v>23</v>
      </c>
      <c r="P22" s="11"/>
      <c r="Q22" s="11"/>
      <c r="R22" s="13"/>
      <c r="T22" s="11"/>
      <c r="U22" s="11"/>
      <c r="V22" s="11"/>
      <c r="W22" s="11"/>
      <c r="X22" s="11"/>
    </row>
    <row r="23" spans="5:24" x14ac:dyDescent="0.25">
      <c r="G23" t="s">
        <v>14</v>
      </c>
      <c r="H23">
        <v>4100000</v>
      </c>
      <c r="I23">
        <f>H23/617</f>
        <v>6645.0567260940034</v>
      </c>
      <c r="P23" s="11"/>
      <c r="Q23" s="14"/>
      <c r="R23" s="14"/>
      <c r="T23" s="14"/>
      <c r="U23" s="14"/>
      <c r="V23" s="11"/>
      <c r="W23" s="11"/>
      <c r="X23" s="11"/>
    </row>
    <row r="24" spans="5:24" x14ac:dyDescent="0.25">
      <c r="G24" t="s">
        <v>15</v>
      </c>
      <c r="H24">
        <v>246000</v>
      </c>
      <c r="P24" s="11"/>
      <c r="Q24" s="11"/>
      <c r="R24" s="11"/>
      <c r="T24" s="11"/>
      <c r="U24" s="11"/>
      <c r="V24" s="11"/>
      <c r="W24" s="11"/>
      <c r="X24" s="11"/>
    </row>
    <row r="25" spans="5:24" x14ac:dyDescent="0.25">
      <c r="G25" t="s">
        <v>16</v>
      </c>
      <c r="H25">
        <v>30000</v>
      </c>
      <c r="J25" t="s">
        <v>27</v>
      </c>
      <c r="P25" s="11"/>
      <c r="Q25" s="11"/>
      <c r="R25" s="11"/>
      <c r="T25" s="11"/>
      <c r="U25" s="11"/>
      <c r="V25" s="11"/>
      <c r="W25" s="11"/>
      <c r="X25" s="11"/>
    </row>
    <row r="26" spans="5:24" x14ac:dyDescent="0.25">
      <c r="H26">
        <f>H25+H24+H23</f>
        <v>4376000</v>
      </c>
      <c r="J26">
        <v>17.7</v>
      </c>
      <c r="N26">
        <v>9.11</v>
      </c>
      <c r="O26">
        <f>N26*J26</f>
        <v>161.24699999999999</v>
      </c>
      <c r="P26" s="11"/>
      <c r="Q26" s="11"/>
      <c r="R26" s="12"/>
      <c r="T26" s="12"/>
      <c r="U26" s="12"/>
      <c r="V26" s="11"/>
      <c r="W26" s="11"/>
      <c r="X26" s="11"/>
    </row>
    <row r="27" spans="5:24" x14ac:dyDescent="0.25">
      <c r="J27">
        <v>5.6</v>
      </c>
      <c r="N27">
        <v>4.7</v>
      </c>
      <c r="O27">
        <f t="shared" ref="O27:O33" si="21">N27*J27</f>
        <v>26.32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21</v>
      </c>
      <c r="J28">
        <v>9.1</v>
      </c>
      <c r="N28">
        <v>11.11</v>
      </c>
      <c r="O28">
        <f t="shared" si="21"/>
        <v>101.10099999999998</v>
      </c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J29">
        <v>6.9</v>
      </c>
      <c r="N29">
        <v>4.0999999999999996</v>
      </c>
      <c r="O29">
        <f t="shared" si="21"/>
        <v>28.29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J30">
        <v>7</v>
      </c>
      <c r="N30">
        <v>9.3000000000000007</v>
      </c>
      <c r="O30">
        <f t="shared" si="21"/>
        <v>65.100000000000009</v>
      </c>
      <c r="P30" s="11"/>
      <c r="Q30" s="11"/>
      <c r="R30" s="11"/>
      <c r="S30" s="6"/>
      <c r="T30" s="11"/>
      <c r="U30" s="11"/>
      <c r="V30" s="11"/>
      <c r="W30" s="11"/>
      <c r="X30" s="11"/>
    </row>
    <row r="31" spans="5:24" x14ac:dyDescent="0.25">
      <c r="J31">
        <v>3.2</v>
      </c>
      <c r="N31">
        <v>8</v>
      </c>
      <c r="O31">
        <f t="shared" si="21"/>
        <v>25.6</v>
      </c>
      <c r="P31" s="11"/>
      <c r="Q31" s="11"/>
      <c r="R31" s="11"/>
      <c r="S31" s="6"/>
      <c r="T31" s="11"/>
      <c r="U31" s="11"/>
      <c r="V31" s="11"/>
      <c r="W31" s="11"/>
      <c r="X31" s="11"/>
    </row>
    <row r="32" spans="5:24" x14ac:dyDescent="0.25">
      <c r="J32">
        <v>6.8</v>
      </c>
      <c r="N32">
        <v>4</v>
      </c>
      <c r="O32">
        <f t="shared" si="21"/>
        <v>27.2</v>
      </c>
      <c r="Q32" s="11"/>
      <c r="R32" s="11"/>
    </row>
    <row r="33" spans="10:20" x14ac:dyDescent="0.25">
      <c r="J33">
        <v>8.11</v>
      </c>
      <c r="N33">
        <v>13</v>
      </c>
      <c r="O33">
        <f t="shared" si="21"/>
        <v>105.42999999999999</v>
      </c>
      <c r="Q33" s="11"/>
      <c r="R33" s="11"/>
      <c r="T33" s="6"/>
    </row>
    <row r="34" spans="10:20" x14ac:dyDescent="0.25">
      <c r="O34">
        <f>SUM(O26:O33)</f>
        <v>540.28800000000001</v>
      </c>
      <c r="P34" s="11"/>
      <c r="Q34" s="11"/>
      <c r="R34" s="11"/>
      <c r="S34" s="6"/>
    </row>
    <row r="36" spans="10:20" x14ac:dyDescent="0.25">
      <c r="J36">
        <v>26.8</v>
      </c>
      <c r="N36">
        <v>2.1</v>
      </c>
      <c r="O36">
        <f>N36*J36</f>
        <v>56.28</v>
      </c>
    </row>
    <row r="37" spans="10:20" x14ac:dyDescent="0.25">
      <c r="J37">
        <v>2</v>
      </c>
      <c r="N37">
        <v>9.1</v>
      </c>
      <c r="O37">
        <f>N37*J37</f>
        <v>18.2</v>
      </c>
    </row>
    <row r="38" spans="10:20" x14ac:dyDescent="0.25">
      <c r="O38">
        <f>O37+O36</f>
        <v>74.48</v>
      </c>
    </row>
    <row r="39" spans="10:20" x14ac:dyDescent="0.25">
      <c r="O39">
        <f>O38+O34</f>
        <v>614.76800000000003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29" sqref="U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8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2025-01-07T07:38:03Z</dcterms:modified>
</cp:coreProperties>
</file>