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osmos Bank\Fort Branch\Dhanji Dubariya\"/>
    </mc:Choice>
  </mc:AlternateContent>
  <xr:revisionPtr revIDLastSave="0" documentId="13_ncr:1_{46E1B54D-3956-48A8-A55F-DDA8B238DFBE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H34" i="23" l="1"/>
  <c r="F34" i="23"/>
  <c r="F35" i="23" s="1"/>
  <c r="F18" i="23"/>
  <c r="H9" i="4"/>
  <c r="H10" i="4"/>
  <c r="H11" i="4"/>
  <c r="H12" i="4"/>
  <c r="H13" i="4"/>
  <c r="H14" i="4"/>
  <c r="G10" i="4"/>
  <c r="G11" i="4"/>
  <c r="G12" i="4"/>
  <c r="G13" i="4"/>
  <c r="G14" i="4"/>
  <c r="G15" i="4"/>
  <c r="G16" i="4"/>
  <c r="G9" i="4"/>
  <c r="G4" i="4"/>
  <c r="G5" i="4"/>
  <c r="G6" i="4"/>
  <c r="G7" i="4"/>
  <c r="G8" i="4"/>
  <c r="H4" i="4"/>
  <c r="H5" i="4"/>
  <c r="H6" i="4"/>
  <c r="H7" i="4"/>
  <c r="H8" i="4"/>
  <c r="P3" i="4"/>
  <c r="S3" i="4" s="1"/>
  <c r="P2" i="4"/>
  <c r="S2" i="4" s="1"/>
  <c r="C3" i="4"/>
  <c r="D3" i="4"/>
  <c r="C4" i="4"/>
  <c r="D4" i="4" s="1"/>
  <c r="C5" i="4"/>
  <c r="D5" i="4" s="1"/>
  <c r="C6" i="4"/>
  <c r="D6" i="4" s="1"/>
  <c r="C7" i="4"/>
  <c r="D7" i="4"/>
  <c r="I4" i="23"/>
  <c r="D9" i="4"/>
  <c r="C8" i="4"/>
  <c r="D8" i="4" s="1"/>
  <c r="C10" i="4"/>
  <c r="C11" i="4"/>
  <c r="C12" i="4"/>
  <c r="D2" i="4"/>
  <c r="C2" i="4"/>
  <c r="C7" i="23"/>
  <c r="R5" i="4"/>
  <c r="R3" i="4"/>
  <c r="R2" i="4"/>
  <c r="R6" i="4"/>
  <c r="S6" i="4"/>
  <c r="S5" i="4"/>
  <c r="S4" i="4"/>
  <c r="R4" i="4"/>
  <c r="D2" i="25"/>
  <c r="C13" i="4"/>
  <c r="C14" i="4"/>
  <c r="F36" i="23" l="1"/>
  <c r="P11" i="4"/>
  <c r="P12" i="4"/>
  <c r="R9" i="4"/>
  <c r="P10" i="4"/>
  <c r="F6" i="4"/>
  <c r="F5" i="4"/>
  <c r="F3" i="4"/>
  <c r="C15" i="4"/>
  <c r="F4" i="4"/>
  <c r="F2" i="4"/>
  <c r="R10" i="4" l="1"/>
  <c r="G3" i="4" l="1"/>
  <c r="G2" i="4"/>
  <c r="D11" i="4"/>
  <c r="D12" i="4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5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C21" i="23"/>
  <c r="J18" i="4"/>
  <c r="I18" i="4"/>
  <c r="J17" i="4"/>
  <c r="I17" i="4"/>
  <c r="J16" i="4"/>
  <c r="I16" i="4"/>
  <c r="J15" i="4"/>
  <c r="I15" i="4"/>
  <c r="B17" i="4" l="1"/>
  <c r="B18" i="4"/>
  <c r="C18" i="4" l="1"/>
  <c r="G18" i="4" s="1"/>
  <c r="F18" i="4"/>
  <c r="C17" i="4"/>
  <c r="G17" i="4" s="1"/>
  <c r="F17" i="4"/>
  <c r="F16" i="4"/>
  <c r="D18" i="4"/>
  <c r="H18" i="4" s="1"/>
  <c r="D15" i="4" l="1"/>
  <c r="D16" i="4"/>
  <c r="H16" i="4" s="1"/>
  <c r="D17" i="4"/>
  <c r="H17" i="4" s="1"/>
  <c r="H15" i="4" l="1"/>
  <c r="F15" i="4"/>
  <c r="F10" i="4"/>
  <c r="F12" i="4"/>
  <c r="F9" i="4"/>
  <c r="F8" i="4"/>
  <c r="F11" i="4"/>
  <c r="F7" i="4"/>
  <c r="F13" i="4"/>
  <c r="F14" i="4"/>
  <c r="R8" i="4" l="1"/>
  <c r="R7" i="4"/>
</calcChain>
</file>

<file path=xl/sharedStrings.xml><?xml version="1.0" encoding="utf-8"?>
<sst xmlns="http://schemas.openxmlformats.org/spreadsheetml/2006/main" count="105" uniqueCount="82">
  <si>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</si>
  <si>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</si>
  <si>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</si>
  <si>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</si>
  <si>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</si>
  <si>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</si>
  <si>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</si>
  <si>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</si>
  <si>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</si>
  <si>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</si>
  <si>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</si>
  <si>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</si>
  <si>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</si>
  <si>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</si>
  <si>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</si>
  <si>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</si>
  <si>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</si>
  <si>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</si>
  <si>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</si>
  <si>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</si>
  <si>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</si>
  <si>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</si>
  <si>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</si>
  <si>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</si>
  <si>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</si>
  <si>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</si>
  <si>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</si>
  <si>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</si>
  <si>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</si>
  <si>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</si>
  <si>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</si>
  <si>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</si>
  <si>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</si>
  <si>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</si>
  <si>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</si>
  <si>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</si>
  <si>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</si>
  <si>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</si>
  <si>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</si>
  <si>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</si>
  <si>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</si>
  <si>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</si>
  <si>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</si>
  <si>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</si>
  <si>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</si>
  <si>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</si>
  <si>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</si>
  <si>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</si>
  <si>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</si>
  <si>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</si>
  <si>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</si>
  <si>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</si>
  <si>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</si>
  <si>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</si>
  <si>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</si>
  <si>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</si>
  <si>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</si>
  <si>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</si>
  <si>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</si>
  <si>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</si>
  <si>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</si>
  <si>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</si>
  <si>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</si>
  <si>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</si>
  <si>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</si>
  <si>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</si>
  <si>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</si>
  <si>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</si>
  <si>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</si>
  <si>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</si>
  <si>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</si>
  <si>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rate on BUA</t>
  </si>
  <si>
    <t>BUA (20%)</t>
  </si>
  <si>
    <t>Built up area (20%)</t>
  </si>
  <si>
    <t>Flat No</t>
  </si>
  <si>
    <t>Sq. M.</t>
  </si>
  <si>
    <t>Lead No. 13467</t>
  </si>
  <si>
    <t>Dhanji Dubariya</t>
  </si>
  <si>
    <t>5th Flr</t>
  </si>
  <si>
    <t>CB -Fort -  Dhanji Dubariya - Flat no 501,5Floor, Datar Niwas CHS,Fort Mumbai</t>
  </si>
  <si>
    <t>CB (Fort)</t>
  </si>
  <si>
    <t>OC Pending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</si>
</sst>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sz val="12"/>
      <color theme="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5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4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0" fillId="0" borderId="13" xfId="0" applyBorder="1"/>
    <xf numFmtId="0" fontId="5" fillId="0" borderId="13" xfId="0" applyFont="1" applyBorder="1" applyAlignment="1">
      <alignment wrapText="1"/>
    </xf>
    <xf numFmtId="0" fontId="0" fillId="0" borderId="14" xfId="0" applyBorder="1"/>
    <xf numFmtId="0" fontId="5" fillId="0" borderId="9" xfId="0" applyFont="1" applyBorder="1"/>
    <xf numFmtId="0" fontId="0" fillId="0" borderId="15" xfId="0" applyBorder="1"/>
    <xf numFmtId="0" fontId="0" fillId="0" borderId="10" xfId="0" applyBorder="1"/>
    <xf numFmtId="0" fontId="5" fillId="0" borderId="16" xfId="0" applyFont="1" applyBorder="1" applyAlignment="1">
      <alignment horizontal="center" wrapText="1"/>
    </xf>
    <xf numFmtId="0" fontId="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6" fillId="0" borderId="8" xfId="0" applyFont="1" applyBorder="1"/>
    <xf numFmtId="164" fontId="0" fillId="2" borderId="8" xfId="0" applyNumberFormat="1" applyFill="1" applyBorder="1"/>
    <xf numFmtId="0" fontId="5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5" fillId="0" borderId="0" xfId="0" applyFont="1" applyAlignment="1">
      <alignment horizontal="right" wrapText="1"/>
    </xf>
    <xf numFmtId="1" fontId="0" fillId="0" borderId="0" xfId="0" applyNumberFormat="1"/>
    <xf numFmtId="0" fontId="7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8" fillId="0" borderId="0" xfId="1" applyFont="1" applyFill="1"/>
    <xf numFmtId="43" fontId="9" fillId="0" borderId="0" xfId="1" applyFont="1" applyFill="1" applyAlignment="1"/>
    <xf numFmtId="43" fontId="8" fillId="0" borderId="8" xfId="1" applyFont="1" applyFill="1" applyBorder="1"/>
    <xf numFmtId="43" fontId="9" fillId="0" borderId="8" xfId="1" applyFont="1" applyFill="1" applyBorder="1"/>
    <xf numFmtId="0" fontId="8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1" fillId="0" borderId="0" xfId="0" applyFont="1" applyAlignment="1">
      <alignment vertical="center"/>
    </xf>
    <xf numFmtId="0" fontId="11" fillId="0" borderId="0" xfId="0" applyFont="1"/>
    <xf numFmtId="0" fontId="12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0" fillId="0" borderId="0" xfId="0" applyFont="1"/>
    <xf numFmtId="3" fontId="11" fillId="0" borderId="0" xfId="0" applyNumberFormat="1" applyFont="1"/>
    <xf numFmtId="43" fontId="13" fillId="0" borderId="0" xfId="0" applyNumberFormat="1" applyFont="1"/>
    <xf numFmtId="0" fontId="13" fillId="0" borderId="0" xfId="0" applyFont="1"/>
    <xf numFmtId="2" fontId="2" fillId="2" borderId="0" xfId="0" applyNumberFormat="1" applyFont="1" applyFill="1" applyAlignment="1">
      <alignment horizontal="center"/>
    </xf>
    <xf numFmtId="43" fontId="7" fillId="0" borderId="8" xfId="1" applyFont="1" applyFill="1" applyBorder="1"/>
    <xf numFmtId="0" fontId="2" fillId="0" borderId="0" xfId="0" applyFont="1" applyAlignment="1">
      <alignment horizontal="center"/>
    </xf>
    <xf numFmtId="0" fontId="13" fillId="2" borderId="0" xfId="0" applyFont="1" applyFill="1" applyAlignment="1">
      <alignment horizontal="center"/>
    </xf>
    <xf numFmtId="43" fontId="0" fillId="2" borderId="0" xfId="1" applyFont="1" applyFill="1"/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Fill="1" applyAlignment="1">
      <alignment horizontal="center"/>
    </xf>
    <xf numFmtId="0" fontId="8" fillId="0" borderId="1" xfId="0" applyFont="1" applyFill="1" applyBorder="1"/>
    <xf numFmtId="0" fontId="8" fillId="0" borderId="2" xfId="0" applyFont="1" applyFill="1" applyBorder="1"/>
    <xf numFmtId="0" fontId="8" fillId="0" borderId="3" xfId="0" applyFont="1" applyFill="1" applyBorder="1"/>
    <xf numFmtId="0" fontId="8" fillId="0" borderId="4" xfId="0" applyFont="1" applyFill="1" applyBorder="1"/>
    <xf numFmtId="0" fontId="8" fillId="0" borderId="0" xfId="0" applyFont="1" applyFill="1"/>
    <xf numFmtId="0" fontId="9" fillId="0" borderId="0" xfId="0" applyFont="1" applyFill="1" applyAlignment="1">
      <alignment horizontal="center"/>
    </xf>
    <xf numFmtId="0" fontId="8" fillId="0" borderId="5" xfId="0" applyFont="1" applyFill="1" applyBorder="1"/>
    <xf numFmtId="43" fontId="14" fillId="0" borderId="0" xfId="1" applyFont="1" applyFill="1" applyBorder="1"/>
    <xf numFmtId="43" fontId="9" fillId="0" borderId="0" xfId="1" applyFont="1" applyFill="1" applyBorder="1"/>
    <xf numFmtId="0" fontId="8" fillId="0" borderId="4" xfId="0" applyFont="1" applyFill="1" applyBorder="1" applyAlignment="1">
      <alignment wrapText="1"/>
    </xf>
    <xf numFmtId="0" fontId="14" fillId="0" borderId="0" xfId="0" applyFont="1" applyFill="1"/>
    <xf numFmtId="0" fontId="9" fillId="0" borderId="0" xfId="0" applyFont="1" applyFill="1"/>
    <xf numFmtId="0" fontId="9" fillId="0" borderId="0" xfId="0" applyFont="1" applyFill="1" applyAlignment="1">
      <alignment horizontal="right"/>
    </xf>
    <xf numFmtId="9" fontId="14" fillId="0" borderId="0" xfId="0" applyNumberFormat="1" applyFont="1" applyFill="1"/>
    <xf numFmtId="10" fontId="9" fillId="0" borderId="0" xfId="0" applyNumberFormat="1" applyFont="1" applyFill="1"/>
    <xf numFmtId="3" fontId="9" fillId="0" borderId="0" xfId="0" applyNumberFormat="1" applyFont="1" applyFill="1"/>
    <xf numFmtId="43" fontId="9" fillId="0" borderId="0" xfId="0" applyNumberFormat="1" applyFont="1" applyFill="1"/>
    <xf numFmtId="43" fontId="8" fillId="0" borderId="0" xfId="0" applyNumberFormat="1" applyFont="1" applyFill="1"/>
    <xf numFmtId="0" fontId="8" fillId="0" borderId="6" xfId="0" applyFont="1" applyFill="1" applyBorder="1"/>
    <xf numFmtId="0" fontId="8" fillId="0" borderId="7" xfId="0" applyFont="1" applyFill="1" applyBorder="1"/>
    <xf numFmtId="43" fontId="8" fillId="0" borderId="7" xfId="0" applyNumberFormat="1" applyFont="1" applyFill="1" applyBorder="1"/>
    <xf numFmtId="1" fontId="8" fillId="0" borderId="0" xfId="0" applyNumberFormat="1" applyFont="1" applyFill="1"/>
    <xf numFmtId="9" fontId="8" fillId="0" borderId="0" xfId="0" applyNumberFormat="1" applyFont="1" applyFill="1"/>
    <xf numFmtId="0" fontId="15" fillId="0" borderId="0" xfId="0" applyFon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190500</xdr:rowOff>
    </xdr:from>
    <xdr:to>
      <xdr:col>20</xdr:col>
      <xdr:colOff>23231</xdr:colOff>
      <xdr:row>31</xdr:row>
      <xdr:rowOff>18975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2A72F1-699B-04FA-DFFD-94170B9D8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2212" y="1765788"/>
          <a:ext cx="8954750" cy="47155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315645</xdr:colOff>
      <xdr:row>40</xdr:row>
      <xdr:rowOff>96327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9054A4-98EF-30B7-B7A6-88B7F64DF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59645" cy="77163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258147</xdr:colOff>
      <xdr:row>40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3692FA-2E9C-F61C-458D-5CA6B54E7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63747" cy="7668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14</xdr:col>
      <xdr:colOff>248876</xdr:colOff>
      <xdr:row>79</xdr:row>
      <xdr:rowOff>77194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4A7125-250D-FFB9-2217-5BFF47D37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8783276" cy="7125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14</xdr:col>
      <xdr:colOff>220297</xdr:colOff>
      <xdr:row>119</xdr:row>
      <xdr:rowOff>77221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5B7F6FD-F5FC-BF19-33BB-800B078CA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430500"/>
          <a:ext cx="8754697" cy="7316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14</xdr:col>
      <xdr:colOff>220297</xdr:colOff>
      <xdr:row>162</xdr:row>
      <xdr:rowOff>20116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EFE708C-6AF5-9493-08B9-7231B41D7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241000"/>
          <a:ext cx="8754697" cy="7640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12</xdr:col>
      <xdr:colOff>467811</xdr:colOff>
      <xdr:row>206</xdr:row>
      <xdr:rowOff>67801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701C78E-B0AC-42A5-3EA1-67B8C51F2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242000"/>
          <a:ext cx="7783011" cy="8068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14</xdr:col>
      <xdr:colOff>286981</xdr:colOff>
      <xdr:row>250</xdr:row>
      <xdr:rowOff>163064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8B7172-4796-B55D-1982-8C7ED3641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624000"/>
          <a:ext cx="8821381" cy="8164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14</xdr:col>
      <xdr:colOff>163139</xdr:colOff>
      <xdr:row>296</xdr:row>
      <xdr:rowOff>153565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309285F-DC53-24C1-56EB-B90C40185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8196500"/>
          <a:ext cx="8697539" cy="8345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13</xdr:col>
      <xdr:colOff>477423</xdr:colOff>
      <xdr:row>341</xdr:row>
      <xdr:rowOff>124986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FEB087B-283F-2590-D8E6-66388375E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6769000"/>
          <a:ext cx="8402223" cy="8316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20"/>
      <c r="H1" s="20"/>
    </row>
    <row r="2" spans="2:17" ht="15.75" thickBot="1" x14ac:dyDescent="0.3">
      <c r="D2">
        <f>215620*0.5</f>
        <v>107810</v>
      </c>
      <c r="E2" s="16">
        <f>C3+D2</f>
        <v>323430</v>
      </c>
      <c r="G2" s="86" t="s">
        <v>43</v>
      </c>
      <c r="H2" s="87"/>
    </row>
    <row r="3" spans="2:17" ht="15.75" thickBot="1" x14ac:dyDescent="0.3">
      <c r="B3" s="8" t="s">
        <v>33</v>
      </c>
      <c r="C3" s="10">
        <v>215620</v>
      </c>
      <c r="D3" s="8"/>
      <c r="E3" s="8"/>
      <c r="F3" s="8"/>
      <c r="G3" s="21" t="s">
        <v>44</v>
      </c>
      <c r="H3" s="22" t="s">
        <v>45</v>
      </c>
      <c r="I3" s="23"/>
      <c r="K3" s="24" t="s">
        <v>46</v>
      </c>
      <c r="L3" s="25"/>
      <c r="N3" s="26" t="s">
        <v>47</v>
      </c>
      <c r="O3" s="27"/>
      <c r="P3" s="27"/>
      <c r="Q3" s="28"/>
    </row>
    <row r="4" spans="2:17" ht="27" thickBot="1" x14ac:dyDescent="0.3">
      <c r="B4" s="8" t="s">
        <v>34</v>
      </c>
      <c r="C4" s="10">
        <v>107810</v>
      </c>
      <c r="D4" s="8"/>
      <c r="E4" s="8"/>
      <c r="F4" s="8"/>
      <c r="G4" s="29">
        <v>1</v>
      </c>
      <c r="H4" s="30">
        <v>0</v>
      </c>
      <c r="I4" s="31">
        <v>100</v>
      </c>
      <c r="K4" s="32" t="s">
        <v>24</v>
      </c>
      <c r="L4" s="33" t="s">
        <v>25</v>
      </c>
      <c r="N4" s="21" t="s">
        <v>44</v>
      </c>
      <c r="O4" s="34" t="s">
        <v>45</v>
      </c>
      <c r="P4" s="35"/>
    </row>
    <row r="5" spans="2:17" ht="15.75" thickBot="1" x14ac:dyDescent="0.3">
      <c r="B5" s="8" t="s">
        <v>48</v>
      </c>
      <c r="C5" s="11">
        <f>C3+C4</f>
        <v>323430</v>
      </c>
      <c r="D5" s="12" t="s">
        <v>35</v>
      </c>
      <c r="E5" s="13">
        <f>ROUND(C5/10.764,0)</f>
        <v>30047</v>
      </c>
      <c r="F5" s="12" t="s">
        <v>36</v>
      </c>
      <c r="G5" s="29">
        <v>2</v>
      </c>
      <c r="H5" s="30">
        <v>0</v>
      </c>
      <c r="I5" s="31">
        <v>100</v>
      </c>
      <c r="K5" s="31">
        <v>2554.8123374210331</v>
      </c>
      <c r="L5" s="36">
        <v>2248.2348569305091</v>
      </c>
      <c r="N5" s="29">
        <v>1</v>
      </c>
      <c r="O5" s="37">
        <v>0</v>
      </c>
      <c r="P5" s="31">
        <v>100</v>
      </c>
    </row>
    <row r="6" spans="2:17" ht="15.75" thickBot="1" x14ac:dyDescent="0.3">
      <c r="B6" s="8" t="s">
        <v>49</v>
      </c>
      <c r="C6" s="10">
        <v>18400</v>
      </c>
      <c r="D6" s="8"/>
      <c r="E6" s="8"/>
      <c r="F6" s="8"/>
      <c r="G6" s="29">
        <v>3</v>
      </c>
      <c r="H6" s="30">
        <v>5</v>
      </c>
      <c r="I6" s="31">
        <v>95</v>
      </c>
      <c r="K6" s="38" t="s">
        <v>2</v>
      </c>
      <c r="L6" s="39" t="s">
        <v>26</v>
      </c>
      <c r="N6" s="29">
        <v>2</v>
      </c>
      <c r="O6" s="37">
        <v>0</v>
      </c>
      <c r="P6" s="31">
        <v>100</v>
      </c>
    </row>
    <row r="7" spans="2:17" ht="15.75" thickBot="1" x14ac:dyDescent="0.3">
      <c r="B7" s="8" t="s">
        <v>50</v>
      </c>
      <c r="C7" s="11">
        <f>C5-C6</f>
        <v>305030</v>
      </c>
      <c r="D7" s="8"/>
      <c r="E7" s="8"/>
      <c r="F7" s="8"/>
      <c r="G7" s="29">
        <v>4</v>
      </c>
      <c r="H7" s="30">
        <v>5</v>
      </c>
      <c r="I7" s="31">
        <v>95</v>
      </c>
      <c r="K7" s="31" t="s">
        <v>28</v>
      </c>
      <c r="L7" s="36" t="s">
        <v>29</v>
      </c>
      <c r="N7" s="29">
        <v>3</v>
      </c>
      <c r="O7" s="37">
        <v>5</v>
      </c>
      <c r="P7" s="31">
        <v>95</v>
      </c>
    </row>
    <row r="8" spans="2:17" ht="15.75" thickBot="1" x14ac:dyDescent="0.3">
      <c r="B8" s="8" t="s">
        <v>51</v>
      </c>
      <c r="C8" s="40">
        <v>0.08</v>
      </c>
      <c r="D8" s="41">
        <f>1-C8</f>
        <v>0.92</v>
      </c>
      <c r="E8" s="8"/>
      <c r="F8" s="8"/>
      <c r="G8" s="29">
        <v>5</v>
      </c>
      <c r="H8" s="30">
        <v>5</v>
      </c>
      <c r="I8" s="31">
        <v>95</v>
      </c>
      <c r="K8" s="31"/>
      <c r="L8" s="36"/>
      <c r="N8" s="29">
        <v>4</v>
      </c>
      <c r="O8" s="37">
        <v>5</v>
      </c>
      <c r="P8" s="31">
        <v>95</v>
      </c>
    </row>
    <row r="9" spans="2:17" ht="15.75" thickBot="1" x14ac:dyDescent="0.3">
      <c r="B9" s="14" t="s">
        <v>52</v>
      </c>
      <c r="D9" s="11">
        <f>ROUND(C7*D8,0)</f>
        <v>280628</v>
      </c>
      <c r="E9" s="8"/>
      <c r="F9" s="8"/>
      <c r="G9" s="29">
        <v>6</v>
      </c>
      <c r="H9" s="30">
        <v>6</v>
      </c>
      <c r="I9" s="31">
        <v>94</v>
      </c>
      <c r="K9" s="42" t="s">
        <v>27</v>
      </c>
      <c r="L9" s="43">
        <v>0.05</v>
      </c>
      <c r="N9" s="29">
        <v>5</v>
      </c>
      <c r="O9" s="37">
        <v>5</v>
      </c>
      <c r="P9" s="31">
        <v>95</v>
      </c>
    </row>
    <row r="10" spans="2:17" ht="15.75" thickBot="1" x14ac:dyDescent="0.3">
      <c r="B10" s="8" t="s">
        <v>53</v>
      </c>
      <c r="C10" s="11">
        <f>C6+D9</f>
        <v>299028</v>
      </c>
      <c r="D10" s="12" t="s">
        <v>35</v>
      </c>
      <c r="E10" s="13">
        <f>ROUND(C10/10.764,0)</f>
        <v>27780</v>
      </c>
      <c r="F10" s="12" t="s">
        <v>36</v>
      </c>
      <c r="G10" s="29">
        <v>7</v>
      </c>
      <c r="H10" s="30">
        <v>7</v>
      </c>
      <c r="I10" s="31">
        <v>93</v>
      </c>
      <c r="K10" s="44" t="s">
        <v>30</v>
      </c>
      <c r="L10" s="43">
        <v>0.1</v>
      </c>
      <c r="N10" s="29">
        <v>6</v>
      </c>
      <c r="O10" s="37">
        <v>6.5</v>
      </c>
      <c r="P10" s="31">
        <f t="shared" ref="P10:P63" si="0">P9-1.5</f>
        <v>93.5</v>
      </c>
    </row>
    <row r="11" spans="2:17" ht="15.75" thickBot="1" x14ac:dyDescent="0.3">
      <c r="C11" s="15"/>
      <c r="G11" s="29">
        <v>8</v>
      </c>
      <c r="H11" s="30">
        <v>8</v>
      </c>
      <c r="I11" s="31">
        <v>92</v>
      </c>
      <c r="K11" s="31" t="s">
        <v>31</v>
      </c>
      <c r="L11" s="43">
        <v>0.15</v>
      </c>
      <c r="N11" s="29">
        <v>7</v>
      </c>
      <c r="O11" s="37">
        <v>8</v>
      </c>
      <c r="P11" s="31">
        <f t="shared" si="0"/>
        <v>92</v>
      </c>
    </row>
    <row r="12" spans="2:17" ht="15.75" thickBot="1" x14ac:dyDescent="0.3">
      <c r="B12" s="9" t="s">
        <v>37</v>
      </c>
      <c r="C12" s="17">
        <v>2024</v>
      </c>
      <c r="E12" s="16"/>
      <c r="G12" s="29">
        <v>9</v>
      </c>
      <c r="H12" s="30">
        <v>9</v>
      </c>
      <c r="I12" s="31">
        <v>91</v>
      </c>
      <c r="K12" s="45" t="s">
        <v>32</v>
      </c>
      <c r="L12" s="46">
        <v>0.2</v>
      </c>
      <c r="N12" s="29">
        <v>8</v>
      </c>
      <c r="O12" s="37">
        <v>9.5</v>
      </c>
      <c r="P12" s="31">
        <f t="shared" si="0"/>
        <v>90.5</v>
      </c>
    </row>
    <row r="13" spans="2:17" ht="15.75" thickBot="1" x14ac:dyDescent="0.3">
      <c r="B13" s="9" t="s">
        <v>38</v>
      </c>
      <c r="C13" s="17">
        <v>2016</v>
      </c>
      <c r="D13" s="16"/>
      <c r="G13" s="29">
        <v>10</v>
      </c>
      <c r="H13" s="30">
        <v>10</v>
      </c>
      <c r="I13" s="31">
        <v>90</v>
      </c>
      <c r="K13" s="47"/>
      <c r="L13" s="48"/>
      <c r="N13" s="29">
        <v>9</v>
      </c>
      <c r="O13" s="37">
        <v>11</v>
      </c>
      <c r="P13" s="31">
        <f t="shared" si="0"/>
        <v>89</v>
      </c>
    </row>
    <row r="14" spans="2:17" ht="15.75" thickBot="1" x14ac:dyDescent="0.3">
      <c r="B14" s="9" t="s">
        <v>39</v>
      </c>
      <c r="C14" s="17">
        <f>C12-C13</f>
        <v>8</v>
      </c>
      <c r="G14" s="29">
        <v>11</v>
      </c>
      <c r="H14" s="30">
        <v>11</v>
      </c>
      <c r="I14" s="31">
        <v>89</v>
      </c>
      <c r="K14" s="49"/>
      <c r="L14" s="50"/>
      <c r="N14" s="29">
        <v>10</v>
      </c>
      <c r="O14" s="37">
        <v>12.5</v>
      </c>
      <c r="P14" s="31">
        <f t="shared" si="0"/>
        <v>87.5</v>
      </c>
    </row>
    <row r="15" spans="2:17" ht="17.25" thickBot="1" x14ac:dyDescent="0.35">
      <c r="B15" s="51" t="s">
        <v>54</v>
      </c>
      <c r="C15" s="9">
        <f>60-C14</f>
        <v>52</v>
      </c>
      <c r="G15" s="29">
        <v>12</v>
      </c>
      <c r="H15" s="30">
        <v>12</v>
      </c>
      <c r="I15" s="31">
        <v>88</v>
      </c>
      <c r="N15" s="29">
        <v>11</v>
      </c>
      <c r="O15" s="37">
        <v>14</v>
      </c>
      <c r="P15" s="31">
        <f t="shared" si="0"/>
        <v>86</v>
      </c>
    </row>
    <row r="16" spans="2:17" ht="15.75" thickBot="1" x14ac:dyDescent="0.3">
      <c r="E16" s="16"/>
      <c r="G16" s="29">
        <v>13</v>
      </c>
      <c r="H16" s="30">
        <v>13</v>
      </c>
      <c r="I16" s="31">
        <v>87</v>
      </c>
      <c r="J16" s="16"/>
      <c r="N16" s="29">
        <v>12</v>
      </c>
      <c r="O16" s="37">
        <v>15.5</v>
      </c>
      <c r="P16" s="31">
        <f t="shared" si="0"/>
        <v>84.5</v>
      </c>
    </row>
    <row r="17" spans="1:16" ht="15.75" thickBot="1" x14ac:dyDescent="0.3">
      <c r="C17" s="16"/>
      <c r="G17" s="29">
        <v>14</v>
      </c>
      <c r="H17" s="30">
        <v>14</v>
      </c>
      <c r="I17" s="31">
        <v>86</v>
      </c>
      <c r="K17" s="16"/>
      <c r="L17" s="16"/>
      <c r="N17" s="29">
        <v>13</v>
      </c>
      <c r="O17" s="37">
        <v>17</v>
      </c>
      <c r="P17" s="31">
        <f t="shared" si="0"/>
        <v>83</v>
      </c>
    </row>
    <row r="18" spans="1:16" ht="15.75" thickBot="1" x14ac:dyDescent="0.3">
      <c r="G18" s="29">
        <v>15</v>
      </c>
      <c r="H18" s="30">
        <v>15</v>
      </c>
      <c r="I18" s="31">
        <v>85</v>
      </c>
      <c r="J18" s="16"/>
      <c r="L18" s="16"/>
      <c r="N18" s="29">
        <v>14</v>
      </c>
      <c r="O18" s="37">
        <v>18.5</v>
      </c>
      <c r="P18" s="31">
        <f t="shared" si="0"/>
        <v>81.5</v>
      </c>
    </row>
    <row r="19" spans="1:16" ht="15.75" thickBot="1" x14ac:dyDescent="0.3">
      <c r="B19" s="8"/>
      <c r="C19" s="10"/>
      <c r="D19" s="8"/>
      <c r="E19" s="8"/>
      <c r="F19" s="8"/>
      <c r="G19" s="29">
        <v>16</v>
      </c>
      <c r="H19" s="30">
        <v>16</v>
      </c>
      <c r="I19" s="31">
        <v>84</v>
      </c>
      <c r="N19" s="29">
        <v>15</v>
      </c>
      <c r="O19" s="37">
        <v>20</v>
      </c>
      <c r="P19" s="31">
        <f t="shared" si="0"/>
        <v>80</v>
      </c>
    </row>
    <row r="20" spans="1:16" ht="15.75" thickBot="1" x14ac:dyDescent="0.3">
      <c r="B20" s="8"/>
      <c r="C20" s="10"/>
      <c r="D20" s="8"/>
      <c r="E20" s="8"/>
      <c r="F20" s="8"/>
      <c r="G20" s="29">
        <v>17</v>
      </c>
      <c r="H20" s="30">
        <v>17</v>
      </c>
      <c r="I20" s="31">
        <v>83</v>
      </c>
      <c r="N20" s="29">
        <v>16</v>
      </c>
      <c r="O20" s="37">
        <v>21.5</v>
      </c>
      <c r="P20" s="31">
        <f t="shared" si="0"/>
        <v>78.5</v>
      </c>
    </row>
    <row r="21" spans="1:16" ht="15.75" thickBot="1" x14ac:dyDescent="0.3">
      <c r="B21" s="8"/>
      <c r="C21" s="11"/>
      <c r="D21" s="12"/>
      <c r="E21" s="13"/>
      <c r="F21" s="12"/>
      <c r="G21" s="29">
        <v>18</v>
      </c>
      <c r="H21" s="30">
        <v>18</v>
      </c>
      <c r="I21" s="31">
        <v>82</v>
      </c>
      <c r="N21" s="29">
        <v>17</v>
      </c>
      <c r="O21" s="37">
        <v>23</v>
      </c>
      <c r="P21" s="31">
        <f t="shared" si="0"/>
        <v>77</v>
      </c>
    </row>
    <row r="22" spans="1:16" ht="15.75" thickBot="1" x14ac:dyDescent="0.3">
      <c r="B22" s="8"/>
      <c r="C22" s="10"/>
      <c r="D22" s="8"/>
      <c r="E22" s="8"/>
      <c r="F22" s="8"/>
      <c r="G22" s="29">
        <v>19</v>
      </c>
      <c r="H22" s="30">
        <v>19</v>
      </c>
      <c r="I22" s="31">
        <v>81</v>
      </c>
      <c r="N22" s="29">
        <v>18</v>
      </c>
      <c r="O22" s="37">
        <v>24.5</v>
      </c>
      <c r="P22" s="31">
        <f t="shared" si="0"/>
        <v>75.5</v>
      </c>
    </row>
    <row r="23" spans="1:16" ht="15.75" thickBot="1" x14ac:dyDescent="0.3">
      <c r="B23" s="8"/>
      <c r="C23" s="10"/>
      <c r="D23" s="8"/>
      <c r="E23" s="8"/>
      <c r="F23" s="8"/>
      <c r="G23" s="29">
        <v>20</v>
      </c>
      <c r="H23" s="30">
        <v>20</v>
      </c>
      <c r="I23" s="31">
        <v>80</v>
      </c>
      <c r="N23" s="29">
        <v>19</v>
      </c>
      <c r="O23" s="37">
        <v>26</v>
      </c>
      <c r="P23" s="31">
        <f t="shared" si="0"/>
        <v>74</v>
      </c>
    </row>
    <row r="24" spans="1:16" ht="15.75" thickBot="1" x14ac:dyDescent="0.3">
      <c r="B24" s="14"/>
      <c r="C24" s="10"/>
      <c r="D24" s="8"/>
      <c r="E24" s="8"/>
      <c r="F24" s="8"/>
      <c r="G24" s="29">
        <v>21</v>
      </c>
      <c r="H24" s="30">
        <v>21</v>
      </c>
      <c r="I24" s="31">
        <v>79</v>
      </c>
      <c r="N24" s="29">
        <v>20</v>
      </c>
      <c r="O24" s="37">
        <v>27.5</v>
      </c>
      <c r="P24" s="31">
        <f t="shared" si="0"/>
        <v>72.5</v>
      </c>
    </row>
    <row r="25" spans="1:16" ht="15.75" thickBot="1" x14ac:dyDescent="0.3">
      <c r="B25" s="8"/>
      <c r="C25" s="11"/>
      <c r="D25" s="12"/>
      <c r="E25" s="13"/>
      <c r="F25" s="12"/>
      <c r="G25" s="29">
        <v>22</v>
      </c>
      <c r="H25" s="30">
        <v>22</v>
      </c>
      <c r="I25" s="31">
        <v>78</v>
      </c>
      <c r="N25" s="29">
        <v>21</v>
      </c>
      <c r="O25" s="37">
        <v>29</v>
      </c>
      <c r="P25" s="31">
        <f t="shared" si="0"/>
        <v>71</v>
      </c>
    </row>
    <row r="26" spans="1:16" ht="15.75" thickBot="1" x14ac:dyDescent="0.3">
      <c r="G26" s="29">
        <v>23</v>
      </c>
      <c r="H26" s="30">
        <v>23</v>
      </c>
      <c r="I26" s="31">
        <v>77</v>
      </c>
      <c r="N26" s="29">
        <v>22</v>
      </c>
      <c r="O26" s="37">
        <v>30.5</v>
      </c>
      <c r="P26" s="31">
        <f t="shared" si="0"/>
        <v>69.5</v>
      </c>
    </row>
    <row r="27" spans="1:16" ht="15.75" thickBot="1" x14ac:dyDescent="0.3">
      <c r="G27" s="29">
        <v>24</v>
      </c>
      <c r="H27" s="30">
        <v>24</v>
      </c>
      <c r="I27" s="31">
        <v>76</v>
      </c>
      <c r="N27" s="29">
        <v>23</v>
      </c>
      <c r="O27" s="37">
        <v>32</v>
      </c>
      <c r="P27" s="31">
        <f t="shared" si="0"/>
        <v>68</v>
      </c>
    </row>
    <row r="28" spans="1:16" ht="15.75" thickBot="1" x14ac:dyDescent="0.3">
      <c r="G28" s="29">
        <v>25</v>
      </c>
      <c r="H28" s="30">
        <v>25</v>
      </c>
      <c r="I28" s="31">
        <v>75</v>
      </c>
      <c r="N28" s="29">
        <v>24</v>
      </c>
      <c r="O28" s="37">
        <v>33.5</v>
      </c>
      <c r="P28" s="31">
        <f t="shared" si="0"/>
        <v>66.5</v>
      </c>
    </row>
    <row r="29" spans="1:16" ht="15.75" thickBot="1" x14ac:dyDescent="0.3">
      <c r="G29" s="29">
        <v>26</v>
      </c>
      <c r="H29" s="30">
        <v>26</v>
      </c>
      <c r="I29" s="31">
        <v>74</v>
      </c>
      <c r="N29" s="29">
        <v>25</v>
      </c>
      <c r="O29" s="37">
        <v>35</v>
      </c>
      <c r="P29" s="31">
        <f t="shared" si="0"/>
        <v>65</v>
      </c>
    </row>
    <row r="30" spans="1:16" ht="15.75" thickBot="1" x14ac:dyDescent="0.3">
      <c r="G30" s="29">
        <v>27</v>
      </c>
      <c r="H30" s="30">
        <v>27</v>
      </c>
      <c r="I30" s="31">
        <v>73</v>
      </c>
      <c r="N30" s="29">
        <v>26</v>
      </c>
      <c r="O30" s="37">
        <v>36.5</v>
      </c>
      <c r="P30" s="31">
        <f t="shared" si="0"/>
        <v>63.5</v>
      </c>
    </row>
    <row r="31" spans="1:16" ht="15.75" thickBot="1" x14ac:dyDescent="0.3">
      <c r="A31" s="8"/>
      <c r="B31" s="19"/>
      <c r="C31" s="8"/>
      <c r="D31" s="8"/>
      <c r="E31" s="8"/>
      <c r="G31" s="29">
        <v>28</v>
      </c>
      <c r="H31" s="30">
        <v>28</v>
      </c>
      <c r="I31" s="31">
        <v>72</v>
      </c>
      <c r="N31" s="29">
        <v>27</v>
      </c>
      <c r="O31" s="37">
        <v>38</v>
      </c>
      <c r="P31" s="31">
        <f t="shared" si="0"/>
        <v>62</v>
      </c>
    </row>
    <row r="32" spans="1:16" ht="15.75" thickBot="1" x14ac:dyDescent="0.3">
      <c r="A32" s="8"/>
      <c r="B32" s="10"/>
      <c r="C32" s="8"/>
      <c r="D32" s="8"/>
      <c r="E32" s="8"/>
      <c r="G32" s="29">
        <v>29</v>
      </c>
      <c r="H32" s="30">
        <v>29</v>
      </c>
      <c r="I32" s="31">
        <v>71</v>
      </c>
      <c r="N32" s="29">
        <v>28</v>
      </c>
      <c r="O32" s="37">
        <v>39.5</v>
      </c>
      <c r="P32" s="31">
        <f t="shared" si="0"/>
        <v>60.5</v>
      </c>
    </row>
    <row r="33" spans="1:16" ht="15.75" thickBot="1" x14ac:dyDescent="0.3">
      <c r="A33" s="8"/>
      <c r="B33" s="11"/>
      <c r="C33" s="12"/>
      <c r="D33" s="52"/>
      <c r="E33" s="12"/>
      <c r="G33" s="29">
        <v>30</v>
      </c>
      <c r="H33" s="30">
        <v>30</v>
      </c>
      <c r="I33" s="31">
        <v>70</v>
      </c>
      <c r="N33" s="29">
        <v>29</v>
      </c>
      <c r="O33" s="37">
        <v>41</v>
      </c>
      <c r="P33" s="31">
        <f t="shared" si="0"/>
        <v>59</v>
      </c>
    </row>
    <row r="34" spans="1:16" ht="15.75" thickBot="1" x14ac:dyDescent="0.3">
      <c r="A34" s="8"/>
      <c r="B34" s="10"/>
      <c r="C34" s="8"/>
      <c r="D34" s="8"/>
      <c r="E34" s="8"/>
      <c r="G34" s="29">
        <v>31</v>
      </c>
      <c r="H34" s="30">
        <v>31</v>
      </c>
      <c r="I34" s="31">
        <v>69</v>
      </c>
      <c r="N34" s="29">
        <v>30</v>
      </c>
      <c r="O34" s="37">
        <v>42.5</v>
      </c>
      <c r="P34" s="31">
        <f t="shared" si="0"/>
        <v>57.5</v>
      </c>
    </row>
    <row r="35" spans="1:16" ht="15.75" thickBot="1" x14ac:dyDescent="0.3">
      <c r="A35" s="8"/>
      <c r="B35" s="19"/>
      <c r="C35" s="8"/>
      <c r="D35" s="8"/>
      <c r="E35" s="8"/>
      <c r="G35" s="29">
        <v>32</v>
      </c>
      <c r="H35" s="30">
        <v>32</v>
      </c>
      <c r="I35" s="31">
        <v>68</v>
      </c>
      <c r="N35" s="29">
        <v>31</v>
      </c>
      <c r="O35" s="37">
        <v>44</v>
      </c>
      <c r="P35" s="31">
        <f t="shared" si="0"/>
        <v>56</v>
      </c>
    </row>
    <row r="36" spans="1:16" ht="15.75" thickBot="1" x14ac:dyDescent="0.3">
      <c r="A36" s="14"/>
      <c r="B36" s="10"/>
      <c r="C36" s="8"/>
      <c r="D36" s="8"/>
      <c r="E36" s="8"/>
      <c r="G36" s="29">
        <v>33</v>
      </c>
      <c r="H36" s="30">
        <v>33</v>
      </c>
      <c r="I36" s="31">
        <v>67</v>
      </c>
      <c r="N36" s="29">
        <v>32</v>
      </c>
      <c r="O36" s="37">
        <v>45.5</v>
      </c>
      <c r="P36" s="31">
        <f t="shared" si="0"/>
        <v>54.5</v>
      </c>
    </row>
    <row r="37" spans="1:16" ht="15.75" thickBot="1" x14ac:dyDescent="0.3">
      <c r="A37" s="8"/>
      <c r="B37" s="11"/>
      <c r="C37" s="12"/>
      <c r="D37" s="13"/>
      <c r="E37" s="12"/>
      <c r="G37" s="29">
        <v>34</v>
      </c>
      <c r="H37" s="30">
        <v>34</v>
      </c>
      <c r="I37" s="31">
        <v>66</v>
      </c>
      <c r="N37" s="29">
        <v>33</v>
      </c>
      <c r="O37" s="37">
        <v>47</v>
      </c>
      <c r="P37" s="31">
        <f t="shared" si="0"/>
        <v>53</v>
      </c>
    </row>
    <row r="38" spans="1:16" ht="15.75" thickBot="1" x14ac:dyDescent="0.3">
      <c r="G38" s="29">
        <v>35</v>
      </c>
      <c r="H38" s="30">
        <v>35</v>
      </c>
      <c r="I38" s="31">
        <v>65</v>
      </c>
      <c r="N38" s="29">
        <v>34</v>
      </c>
      <c r="O38" s="37">
        <v>48.5</v>
      </c>
      <c r="P38" s="31">
        <f t="shared" si="0"/>
        <v>51.5</v>
      </c>
    </row>
    <row r="39" spans="1:16" ht="15.75" thickBot="1" x14ac:dyDescent="0.3">
      <c r="G39" s="29">
        <v>36</v>
      </c>
      <c r="H39" s="30">
        <v>36</v>
      </c>
      <c r="I39" s="31">
        <v>64</v>
      </c>
      <c r="N39" s="29">
        <v>35</v>
      </c>
      <c r="O39" s="37">
        <v>50</v>
      </c>
      <c r="P39" s="31">
        <f t="shared" si="0"/>
        <v>50</v>
      </c>
    </row>
    <row r="40" spans="1:16" ht="15.75" thickBot="1" x14ac:dyDescent="0.3">
      <c r="G40" s="29">
        <v>37</v>
      </c>
      <c r="H40" s="30">
        <v>37</v>
      </c>
      <c r="I40" s="31">
        <v>63</v>
      </c>
      <c r="N40" s="29">
        <v>36</v>
      </c>
      <c r="O40" s="37">
        <v>51.5</v>
      </c>
      <c r="P40" s="31">
        <f t="shared" si="0"/>
        <v>48.5</v>
      </c>
    </row>
    <row r="41" spans="1:16" ht="15.75" thickBot="1" x14ac:dyDescent="0.3">
      <c r="G41" s="29">
        <v>38</v>
      </c>
      <c r="H41" s="30">
        <v>38</v>
      </c>
      <c r="I41" s="31">
        <v>62</v>
      </c>
      <c r="N41" s="29">
        <v>37</v>
      </c>
      <c r="O41" s="37">
        <v>53</v>
      </c>
      <c r="P41" s="31">
        <f t="shared" si="0"/>
        <v>47</v>
      </c>
    </row>
    <row r="42" spans="1:16" ht="15.75" thickBot="1" x14ac:dyDescent="0.3">
      <c r="G42" s="29">
        <v>39</v>
      </c>
      <c r="H42" s="30">
        <v>39</v>
      </c>
      <c r="I42" s="31">
        <v>61</v>
      </c>
      <c r="N42" s="29">
        <v>38</v>
      </c>
      <c r="O42" s="37">
        <v>54.5</v>
      </c>
      <c r="P42" s="31">
        <f t="shared" si="0"/>
        <v>45.5</v>
      </c>
    </row>
    <row r="43" spans="1:16" ht="15.75" thickBot="1" x14ac:dyDescent="0.3">
      <c r="G43" s="29">
        <v>40</v>
      </c>
      <c r="H43" s="30">
        <v>40</v>
      </c>
      <c r="I43" s="31">
        <v>60</v>
      </c>
      <c r="N43" s="29">
        <v>39</v>
      </c>
      <c r="O43" s="37">
        <v>56</v>
      </c>
      <c r="P43" s="31">
        <f t="shared" si="0"/>
        <v>44</v>
      </c>
    </row>
    <row r="44" spans="1:16" ht="15.75" thickBot="1" x14ac:dyDescent="0.3">
      <c r="G44" s="29">
        <v>41</v>
      </c>
      <c r="H44" s="30">
        <v>41</v>
      </c>
      <c r="I44" s="31">
        <v>59</v>
      </c>
      <c r="N44" s="29">
        <v>40</v>
      </c>
      <c r="O44" s="37">
        <v>57.5</v>
      </c>
      <c r="P44" s="31">
        <f t="shared" si="0"/>
        <v>42.5</v>
      </c>
    </row>
    <row r="45" spans="1:16" ht="15.75" thickBot="1" x14ac:dyDescent="0.3">
      <c r="G45" s="29">
        <v>42</v>
      </c>
      <c r="H45" s="30">
        <v>42</v>
      </c>
      <c r="I45" s="31">
        <v>58</v>
      </c>
      <c r="N45" s="29">
        <v>41</v>
      </c>
      <c r="O45" s="37">
        <v>59</v>
      </c>
      <c r="P45" s="31">
        <f t="shared" si="0"/>
        <v>41</v>
      </c>
    </row>
    <row r="46" spans="1:16" ht="15.75" thickBot="1" x14ac:dyDescent="0.3">
      <c r="G46" s="29">
        <v>43</v>
      </c>
      <c r="H46" s="30">
        <v>43</v>
      </c>
      <c r="I46" s="31">
        <v>57</v>
      </c>
      <c r="N46" s="29">
        <v>42</v>
      </c>
      <c r="O46" s="37">
        <v>60.5</v>
      </c>
      <c r="P46" s="31">
        <f t="shared" si="0"/>
        <v>39.5</v>
      </c>
    </row>
    <row r="47" spans="1:16" ht="15.75" thickBot="1" x14ac:dyDescent="0.3">
      <c r="G47" s="29">
        <v>44</v>
      </c>
      <c r="H47" s="30">
        <v>44</v>
      </c>
      <c r="I47" s="31">
        <v>56</v>
      </c>
      <c r="N47" s="29">
        <v>43</v>
      </c>
      <c r="O47" s="37">
        <v>62</v>
      </c>
      <c r="P47" s="31">
        <f t="shared" si="0"/>
        <v>38</v>
      </c>
    </row>
    <row r="48" spans="1:16" ht="15.75" thickBot="1" x14ac:dyDescent="0.3">
      <c r="G48" s="29">
        <v>45</v>
      </c>
      <c r="H48" s="30">
        <v>45</v>
      </c>
      <c r="I48" s="31">
        <v>55</v>
      </c>
      <c r="N48" s="29">
        <v>44</v>
      </c>
      <c r="O48" s="37">
        <v>63.5</v>
      </c>
      <c r="P48" s="31">
        <f t="shared" si="0"/>
        <v>36.5</v>
      </c>
    </row>
    <row r="49" spans="7:16" ht="15.75" thickBot="1" x14ac:dyDescent="0.3">
      <c r="G49" s="29">
        <v>46</v>
      </c>
      <c r="H49" s="30">
        <v>46</v>
      </c>
      <c r="I49" s="31">
        <v>54</v>
      </c>
      <c r="N49" s="29">
        <v>45</v>
      </c>
      <c r="O49" s="37">
        <v>65</v>
      </c>
      <c r="P49" s="31">
        <f t="shared" si="0"/>
        <v>35</v>
      </c>
    </row>
    <row r="50" spans="7:16" ht="15.75" thickBot="1" x14ac:dyDescent="0.3">
      <c r="G50" s="29">
        <v>47</v>
      </c>
      <c r="H50" s="30">
        <v>47</v>
      </c>
      <c r="I50" s="31">
        <v>53</v>
      </c>
      <c r="N50" s="29">
        <v>46</v>
      </c>
      <c r="O50" s="37">
        <v>66.5</v>
      </c>
      <c r="P50" s="31">
        <f t="shared" si="0"/>
        <v>33.5</v>
      </c>
    </row>
    <row r="51" spans="7:16" ht="15.75" thickBot="1" x14ac:dyDescent="0.3">
      <c r="G51" s="29">
        <v>48</v>
      </c>
      <c r="H51" s="30">
        <v>48</v>
      </c>
      <c r="I51" s="31">
        <v>52</v>
      </c>
      <c r="N51" s="29">
        <v>47</v>
      </c>
      <c r="O51" s="37">
        <v>68</v>
      </c>
      <c r="P51" s="31">
        <f t="shared" si="0"/>
        <v>32</v>
      </c>
    </row>
    <row r="52" spans="7:16" ht="15.75" thickBot="1" x14ac:dyDescent="0.3">
      <c r="G52" s="29">
        <v>49</v>
      </c>
      <c r="H52" s="30">
        <v>49</v>
      </c>
      <c r="I52" s="31">
        <v>51</v>
      </c>
      <c r="N52" s="29">
        <v>48</v>
      </c>
      <c r="O52" s="37">
        <v>69.5</v>
      </c>
      <c r="P52" s="31">
        <f t="shared" si="0"/>
        <v>30.5</v>
      </c>
    </row>
    <row r="53" spans="7:16" ht="15.75" thickBot="1" x14ac:dyDescent="0.3">
      <c r="G53" s="29">
        <v>50</v>
      </c>
      <c r="H53" s="30">
        <v>50</v>
      </c>
      <c r="I53" s="31">
        <v>50</v>
      </c>
      <c r="N53" s="29">
        <v>49</v>
      </c>
      <c r="O53" s="37">
        <v>71</v>
      </c>
      <c r="P53" s="31">
        <f t="shared" si="0"/>
        <v>29</v>
      </c>
    </row>
    <row r="54" spans="7:16" ht="15.75" thickBot="1" x14ac:dyDescent="0.3">
      <c r="G54" s="29">
        <v>51</v>
      </c>
      <c r="H54" s="30">
        <v>51</v>
      </c>
      <c r="I54" s="31">
        <v>49</v>
      </c>
      <c r="N54" s="29">
        <v>50</v>
      </c>
      <c r="O54" s="37">
        <v>72.5</v>
      </c>
      <c r="P54" s="31">
        <f t="shared" si="0"/>
        <v>27.5</v>
      </c>
    </row>
    <row r="55" spans="7:16" ht="15.75" thickBot="1" x14ac:dyDescent="0.3">
      <c r="G55" s="29">
        <v>52</v>
      </c>
      <c r="H55" s="30">
        <v>52</v>
      </c>
      <c r="I55" s="31">
        <v>48</v>
      </c>
      <c r="N55" s="29">
        <v>51</v>
      </c>
      <c r="O55" s="37">
        <v>74</v>
      </c>
      <c r="P55" s="31">
        <f t="shared" si="0"/>
        <v>26</v>
      </c>
    </row>
    <row r="56" spans="7:16" ht="15.75" thickBot="1" x14ac:dyDescent="0.3">
      <c r="G56" s="29">
        <v>53</v>
      </c>
      <c r="H56" s="30">
        <v>53</v>
      </c>
      <c r="I56" s="31">
        <v>47</v>
      </c>
      <c r="N56" s="29">
        <v>52</v>
      </c>
      <c r="O56" s="37">
        <v>75.5</v>
      </c>
      <c r="P56" s="31">
        <f t="shared" si="0"/>
        <v>24.5</v>
      </c>
    </row>
    <row r="57" spans="7:16" ht="15.75" thickBot="1" x14ac:dyDescent="0.3">
      <c r="G57" s="29">
        <v>54</v>
      </c>
      <c r="H57" s="30">
        <v>54</v>
      </c>
      <c r="I57" s="31">
        <v>46</v>
      </c>
      <c r="N57" s="29">
        <v>53</v>
      </c>
      <c r="O57" s="37">
        <v>77</v>
      </c>
      <c r="P57" s="31">
        <f t="shared" si="0"/>
        <v>23</v>
      </c>
    </row>
    <row r="58" spans="7:16" ht="15.75" thickBot="1" x14ac:dyDescent="0.3">
      <c r="G58" s="29">
        <v>55</v>
      </c>
      <c r="H58" s="30">
        <v>55</v>
      </c>
      <c r="I58" s="31">
        <v>45</v>
      </c>
      <c r="N58" s="29">
        <v>54</v>
      </c>
      <c r="O58" s="37">
        <v>78.5</v>
      </c>
      <c r="P58" s="31">
        <f t="shared" si="0"/>
        <v>21.5</v>
      </c>
    </row>
    <row r="59" spans="7:16" ht="15.75" thickBot="1" x14ac:dyDescent="0.3">
      <c r="G59" s="29">
        <v>56</v>
      </c>
      <c r="H59" s="30">
        <v>56</v>
      </c>
      <c r="I59" s="31">
        <v>44</v>
      </c>
      <c r="N59" s="29">
        <v>55</v>
      </c>
      <c r="O59" s="37">
        <v>80</v>
      </c>
      <c r="P59" s="31">
        <f t="shared" si="0"/>
        <v>20</v>
      </c>
    </row>
    <row r="60" spans="7:16" ht="15.75" thickBot="1" x14ac:dyDescent="0.3">
      <c r="G60" s="29">
        <v>57</v>
      </c>
      <c r="H60" s="30">
        <v>57</v>
      </c>
      <c r="I60" s="31">
        <v>43</v>
      </c>
      <c r="N60" s="29">
        <v>56</v>
      </c>
      <c r="O60" s="37">
        <v>81.5</v>
      </c>
      <c r="P60" s="31">
        <f t="shared" si="0"/>
        <v>18.5</v>
      </c>
    </row>
    <row r="61" spans="7:16" ht="15.75" thickBot="1" x14ac:dyDescent="0.3">
      <c r="G61" s="29">
        <v>58</v>
      </c>
      <c r="H61" s="30">
        <v>58</v>
      </c>
      <c r="I61" s="31">
        <v>42</v>
      </c>
      <c r="N61" s="29">
        <v>57</v>
      </c>
      <c r="O61" s="37">
        <v>83</v>
      </c>
      <c r="P61" s="31">
        <f t="shared" si="0"/>
        <v>17</v>
      </c>
    </row>
    <row r="62" spans="7:16" ht="15.75" thickBot="1" x14ac:dyDescent="0.3">
      <c r="G62" s="29">
        <v>59</v>
      </c>
      <c r="H62" s="30">
        <v>59</v>
      </c>
      <c r="I62" s="31">
        <v>41</v>
      </c>
      <c r="N62" s="29">
        <v>58</v>
      </c>
      <c r="O62" s="37">
        <v>84.5</v>
      </c>
      <c r="P62" s="31">
        <f t="shared" si="0"/>
        <v>15.5</v>
      </c>
    </row>
    <row r="63" spans="7:16" ht="15.75" thickBot="1" x14ac:dyDescent="0.3">
      <c r="G63" s="29">
        <v>60</v>
      </c>
      <c r="H63" s="30">
        <v>60</v>
      </c>
      <c r="I63" s="31">
        <v>40</v>
      </c>
      <c r="N63" s="29">
        <v>59</v>
      </c>
      <c r="O63" s="37">
        <v>85</v>
      </c>
      <c r="P63" s="45">
        <f t="shared" si="0"/>
        <v>14</v>
      </c>
    </row>
    <row r="64" spans="7:16" ht="15.75" thickBot="1" x14ac:dyDescent="0.3">
      <c r="G64" s="29">
        <v>61</v>
      </c>
      <c r="H64" s="30">
        <v>61</v>
      </c>
      <c r="I64" s="31">
        <v>39</v>
      </c>
      <c r="N64" s="29">
        <v>60</v>
      </c>
    </row>
    <row r="65" spans="7:15" ht="15.75" thickBot="1" x14ac:dyDescent="0.3">
      <c r="G65" s="29">
        <v>62</v>
      </c>
      <c r="H65" s="30">
        <v>62</v>
      </c>
      <c r="I65" s="31">
        <v>38</v>
      </c>
      <c r="N65" s="29">
        <v>61</v>
      </c>
      <c r="O65" s="53"/>
    </row>
    <row r="66" spans="7:15" ht="15.75" thickBot="1" x14ac:dyDescent="0.3">
      <c r="G66" s="29">
        <v>63</v>
      </c>
      <c r="H66" s="30">
        <v>63</v>
      </c>
      <c r="I66" s="31">
        <v>37</v>
      </c>
      <c r="N66" s="29">
        <v>62</v>
      </c>
      <c r="O66" s="53"/>
    </row>
    <row r="67" spans="7:15" ht="15.75" thickBot="1" x14ac:dyDescent="0.3">
      <c r="G67" s="29">
        <v>64</v>
      </c>
      <c r="H67" s="30">
        <v>64</v>
      </c>
      <c r="I67" s="31">
        <v>36</v>
      </c>
      <c r="N67" s="29">
        <v>63</v>
      </c>
      <c r="O67" s="53"/>
    </row>
    <row r="68" spans="7:15" ht="15.75" thickBot="1" x14ac:dyDescent="0.3">
      <c r="G68" s="29">
        <v>65</v>
      </c>
      <c r="H68" s="30">
        <v>65</v>
      </c>
      <c r="I68" s="31">
        <v>35</v>
      </c>
      <c r="N68" s="29">
        <v>64</v>
      </c>
      <c r="O68" s="53"/>
    </row>
    <row r="69" spans="7:15" ht="15.75" thickBot="1" x14ac:dyDescent="0.3">
      <c r="G69" s="29">
        <v>66</v>
      </c>
      <c r="H69" s="30">
        <v>66</v>
      </c>
      <c r="I69" s="31">
        <v>34</v>
      </c>
      <c r="N69" s="29">
        <v>65</v>
      </c>
      <c r="O69" s="53"/>
    </row>
    <row r="70" spans="7:15" ht="15.75" thickBot="1" x14ac:dyDescent="0.3">
      <c r="G70" s="29">
        <v>67</v>
      </c>
      <c r="H70" s="30">
        <v>67</v>
      </c>
      <c r="I70" s="31">
        <v>33</v>
      </c>
      <c r="N70" s="29">
        <v>66</v>
      </c>
      <c r="O70" s="53"/>
    </row>
    <row r="71" spans="7:15" ht="15.75" thickBot="1" x14ac:dyDescent="0.3">
      <c r="G71" s="29">
        <v>68</v>
      </c>
      <c r="H71" s="30">
        <v>68</v>
      </c>
      <c r="I71" s="31">
        <v>32</v>
      </c>
      <c r="N71" s="29">
        <v>67</v>
      </c>
      <c r="O71" s="53"/>
    </row>
    <row r="72" spans="7:15" ht="15.75" thickBot="1" x14ac:dyDescent="0.3">
      <c r="G72" s="29">
        <v>69</v>
      </c>
      <c r="H72" s="30">
        <v>69</v>
      </c>
      <c r="I72" s="31">
        <v>31</v>
      </c>
      <c r="N72" s="29">
        <v>68</v>
      </c>
      <c r="O72" s="53"/>
    </row>
    <row r="73" spans="7:15" ht="15.75" thickBot="1" x14ac:dyDescent="0.3">
      <c r="G73" s="29">
        <v>70</v>
      </c>
      <c r="H73" s="30">
        <v>70</v>
      </c>
      <c r="I73" s="45">
        <v>30</v>
      </c>
      <c r="N73" s="29">
        <v>69</v>
      </c>
      <c r="O73" s="53"/>
    </row>
    <row r="74" spans="7:15" ht="15.75" thickBot="1" x14ac:dyDescent="0.3">
      <c r="G74" s="20"/>
      <c r="H74" s="54"/>
      <c r="I74" s="55"/>
      <c r="N74" s="29">
        <v>70</v>
      </c>
      <c r="O74" s="53"/>
    </row>
    <row r="75" spans="7:15" ht="15.75" thickBot="1" x14ac:dyDescent="0.3">
      <c r="G75" s="20"/>
      <c r="H75" s="54"/>
      <c r="N75" s="29"/>
      <c r="O75" s="53"/>
    </row>
    <row r="76" spans="7:15" x14ac:dyDescent="0.25">
      <c r="G76" s="20"/>
      <c r="H76" s="54"/>
    </row>
    <row r="77" spans="7:15" x14ac:dyDescent="0.25">
      <c r="G77" s="20"/>
      <c r="H77" s="54"/>
    </row>
    <row r="78" spans="7:15" x14ac:dyDescent="0.25">
      <c r="G78" s="20"/>
      <c r="H78" s="54"/>
    </row>
    <row r="79" spans="7:15" x14ac:dyDescent="0.25">
      <c r="G79" s="20"/>
      <c r="H79" s="54"/>
    </row>
    <row r="80" spans="7:15" x14ac:dyDescent="0.25">
      <c r="G80" s="20"/>
      <c r="H80" s="54"/>
    </row>
    <row r="81" spans="7:8" x14ac:dyDescent="0.25">
      <c r="G81" s="20"/>
      <c r="H81" s="54"/>
    </row>
    <row r="82" spans="7:8" x14ac:dyDescent="0.25">
      <c r="G82" s="20"/>
      <c r="H82" s="54"/>
    </row>
    <row r="83" spans="7:8" x14ac:dyDescent="0.25">
      <c r="G83" s="20"/>
      <c r="H83" s="54"/>
    </row>
    <row r="84" spans="7:8" x14ac:dyDescent="0.25">
      <c r="G84" s="20"/>
      <c r="H84" s="54"/>
    </row>
    <row r="85" spans="7:8" x14ac:dyDescent="0.25">
      <c r="G85" s="20"/>
      <c r="H85" s="54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5"/>
  <sheetViews>
    <sheetView tabSelected="1" topLeftCell="A19" zoomScale="130" zoomScaleNormal="130" workbookViewId="0">
      <selection activeCell="H34" sqref="H34"/>
    </sheetView>
  </sheetViews>
  <sheetFormatPr defaultRowHeight="15" x14ac:dyDescent="0.25"/>
  <cols>
    <col min="1" max="1" width="21.7109375" style="95" bestFit="1" customWidth="1"/>
    <col min="2" max="2" width="17" style="95" customWidth="1"/>
    <col min="3" max="3" width="19.140625" style="95" customWidth="1"/>
    <col min="4" max="4" width="15.5703125" style="95" bestFit="1" customWidth="1"/>
    <col min="5" max="5" width="27.140625" customWidth="1"/>
    <col min="6" max="6" width="24" customWidth="1"/>
    <col min="7" max="7" width="8.85546875" customWidth="1"/>
    <col min="8" max="8" width="18.28515625" customWidth="1"/>
    <col min="9" max="9" width="12" bestFit="1" customWidth="1"/>
    <col min="11" max="11" width="12.5703125" customWidth="1"/>
  </cols>
  <sheetData>
    <row r="1" spans="1:13" x14ac:dyDescent="0.25">
      <c r="A1" s="91"/>
      <c r="B1" s="92"/>
      <c r="C1" s="92"/>
      <c r="D1" s="93"/>
    </row>
    <row r="2" spans="1:13" x14ac:dyDescent="0.25">
      <c r="A2" s="94"/>
      <c r="C2" s="96" t="s">
        <v>78</v>
      </c>
      <c r="D2" s="97"/>
      <c r="F2" s="5"/>
      <c r="G2" s="5"/>
      <c r="H2" s="83" t="s">
        <v>75</v>
      </c>
      <c r="I2" s="69" t="s">
        <v>36</v>
      </c>
      <c r="L2" t="s">
        <v>69</v>
      </c>
    </row>
    <row r="3" spans="1:13" ht="18.75" x14ac:dyDescent="0.3">
      <c r="A3" s="94" t="s">
        <v>8</v>
      </c>
      <c r="B3" s="98"/>
      <c r="C3" s="99">
        <f>C4+C5</f>
        <v>8900</v>
      </c>
      <c r="D3" s="99" t="s">
        <v>71</v>
      </c>
      <c r="F3" s="57" t="s">
        <v>66</v>
      </c>
      <c r="G3" s="69" t="s">
        <v>62</v>
      </c>
      <c r="H3" s="61"/>
      <c r="I3" s="59"/>
      <c r="J3" s="61"/>
      <c r="L3" t="s">
        <v>70</v>
      </c>
    </row>
    <row r="4" spans="1:13" ht="30" x14ac:dyDescent="0.25">
      <c r="A4" s="100" t="s">
        <v>9</v>
      </c>
      <c r="B4" s="98"/>
      <c r="C4" s="99">
        <v>2500</v>
      </c>
      <c r="D4" s="99"/>
      <c r="F4" s="68"/>
      <c r="G4" s="69" t="s">
        <v>57</v>
      </c>
      <c r="H4" s="81">
        <v>70.27</v>
      </c>
      <c r="I4" s="59">
        <f>H4*10.764</f>
        <v>756.38627999999994</v>
      </c>
      <c r="J4" s="58"/>
      <c r="K4" s="3"/>
      <c r="L4" s="3"/>
    </row>
    <row r="5" spans="1:13" x14ac:dyDescent="0.25">
      <c r="A5" s="94" t="s">
        <v>10</v>
      </c>
      <c r="B5" s="98"/>
      <c r="C5" s="99">
        <v>6400</v>
      </c>
      <c r="D5" s="99"/>
      <c r="F5" s="5"/>
      <c r="G5" s="58"/>
      <c r="H5" s="58"/>
      <c r="I5" s="59"/>
    </row>
    <row r="6" spans="1:13" x14ac:dyDescent="0.25">
      <c r="A6" s="94" t="s">
        <v>11</v>
      </c>
      <c r="B6" s="98"/>
      <c r="C6" s="99">
        <f>C4</f>
        <v>2500</v>
      </c>
      <c r="D6" s="99"/>
      <c r="F6" s="5"/>
      <c r="G6" s="58"/>
      <c r="H6" s="61"/>
      <c r="I6" s="59"/>
    </row>
    <row r="7" spans="1:13" x14ac:dyDescent="0.25">
      <c r="A7" s="94" t="s">
        <v>12</v>
      </c>
      <c r="B7" s="101"/>
      <c r="C7" s="102">
        <f>E9-E8</f>
        <v>24</v>
      </c>
      <c r="D7" s="102"/>
      <c r="E7" s="3"/>
    </row>
    <row r="8" spans="1:13" x14ac:dyDescent="0.25">
      <c r="A8" s="94" t="s">
        <v>13</v>
      </c>
      <c r="B8" s="101"/>
      <c r="C8" s="102">
        <f>C9-C7</f>
        <v>36</v>
      </c>
      <c r="D8" s="90" t="s">
        <v>81</v>
      </c>
      <c r="E8" s="84">
        <v>2000</v>
      </c>
      <c r="F8" s="5"/>
    </row>
    <row r="9" spans="1:13" x14ac:dyDescent="0.25">
      <c r="A9" s="94" t="s">
        <v>14</v>
      </c>
      <c r="B9" s="101"/>
      <c r="C9" s="102">
        <v>60</v>
      </c>
      <c r="D9" s="103"/>
      <c r="E9" s="69">
        <v>2024</v>
      </c>
      <c r="M9" s="56"/>
    </row>
    <row r="10" spans="1:13" ht="30" x14ac:dyDescent="0.25">
      <c r="A10" s="100" t="s">
        <v>15</v>
      </c>
      <c r="B10" s="101"/>
      <c r="C10" s="102">
        <f>90*C7/C9</f>
        <v>36</v>
      </c>
      <c r="D10" s="102"/>
      <c r="E10" s="5"/>
      <c r="F10" s="56"/>
      <c r="G10" s="56"/>
    </row>
    <row r="11" spans="1:13" x14ac:dyDescent="0.25">
      <c r="A11" s="94"/>
      <c r="B11" s="104"/>
      <c r="C11" s="105">
        <f>C10%</f>
        <v>0.36</v>
      </c>
      <c r="D11" s="105"/>
      <c r="E11" s="3"/>
    </row>
    <row r="12" spans="1:13" x14ac:dyDescent="0.25">
      <c r="A12" s="94" t="s">
        <v>16</v>
      </c>
      <c r="B12" s="98"/>
      <c r="C12" s="99">
        <f>C6*C11</f>
        <v>900</v>
      </c>
      <c r="D12" s="99"/>
      <c r="E12" s="58"/>
    </row>
    <row r="13" spans="1:13" x14ac:dyDescent="0.25">
      <c r="A13" s="94" t="s">
        <v>17</v>
      </c>
      <c r="B13" s="98"/>
      <c r="C13" s="99">
        <f>C6-C12</f>
        <v>1600</v>
      </c>
      <c r="D13" s="99"/>
    </row>
    <row r="14" spans="1:13" x14ac:dyDescent="0.25">
      <c r="A14" s="94" t="s">
        <v>10</v>
      </c>
      <c r="B14" s="98"/>
      <c r="C14" s="99">
        <f>C5</f>
        <v>6400</v>
      </c>
      <c r="D14" s="99"/>
      <c r="F14" s="56"/>
      <c r="G14" s="56"/>
      <c r="H14" s="4"/>
    </row>
    <row r="15" spans="1:13" x14ac:dyDescent="0.25">
      <c r="B15" s="98"/>
      <c r="C15" s="99"/>
      <c r="D15" s="99"/>
      <c r="H15" s="4"/>
    </row>
    <row r="16" spans="1:13" x14ac:dyDescent="0.25">
      <c r="A16" s="94" t="s">
        <v>18</v>
      </c>
      <c r="B16" s="98"/>
      <c r="C16" s="99">
        <f>C14+C13</f>
        <v>8000</v>
      </c>
      <c r="D16" s="99"/>
      <c r="E16" s="16"/>
      <c r="H16" s="56"/>
    </row>
    <row r="17" spans="1:8" x14ac:dyDescent="0.25">
      <c r="B17" s="101"/>
      <c r="C17" s="102"/>
      <c r="D17" s="102"/>
      <c r="H17" s="56"/>
    </row>
    <row r="18" spans="1:8" ht="16.5" x14ac:dyDescent="0.3">
      <c r="A18" s="94" t="s">
        <v>57</v>
      </c>
      <c r="C18" s="106">
        <v>756</v>
      </c>
      <c r="D18" s="106"/>
      <c r="E18" s="78"/>
      <c r="F18" s="6">
        <f>C18*28500</f>
        <v>21546000</v>
      </c>
      <c r="H18" s="80"/>
    </row>
    <row r="19" spans="1:8" x14ac:dyDescent="0.25">
      <c r="A19" s="94"/>
      <c r="B19" s="102"/>
      <c r="C19" s="107">
        <f>C18*C16</f>
        <v>6048000</v>
      </c>
      <c r="D19" s="95" t="s">
        <v>41</v>
      </c>
      <c r="E19" s="79"/>
      <c r="H19" s="4"/>
    </row>
    <row r="20" spans="1:8" x14ac:dyDescent="0.25">
      <c r="A20" s="94"/>
      <c r="B20" s="108"/>
      <c r="C20" s="108">
        <f>C19*0.9</f>
        <v>5443200</v>
      </c>
      <c r="D20" s="95" t="s">
        <v>19</v>
      </c>
      <c r="E20" s="60"/>
      <c r="F20" s="6"/>
      <c r="H20" s="56"/>
    </row>
    <row r="21" spans="1:8" x14ac:dyDescent="0.25">
      <c r="A21" s="94"/>
      <c r="C21" s="108">
        <f>C19*80%</f>
        <v>4838400</v>
      </c>
      <c r="D21" s="95" t="s">
        <v>20</v>
      </c>
      <c r="E21" s="60"/>
      <c r="F21" s="16"/>
    </row>
    <row r="22" spans="1:8" x14ac:dyDescent="0.25">
      <c r="A22" s="94"/>
      <c r="E22" s="60"/>
    </row>
    <row r="23" spans="1:8" x14ac:dyDescent="0.25">
      <c r="A23" s="109" t="s">
        <v>21</v>
      </c>
      <c r="B23" s="110"/>
      <c r="C23" s="111">
        <f>C4*D23</f>
        <v>2079000</v>
      </c>
      <c r="D23" s="111">
        <f>C18*1.1</f>
        <v>831.6</v>
      </c>
      <c r="E23" s="60"/>
    </row>
    <row r="24" spans="1:8" x14ac:dyDescent="0.25">
      <c r="A24" s="94" t="s">
        <v>22</v>
      </c>
      <c r="E24" s="3"/>
    </row>
    <row r="25" spans="1:8" x14ac:dyDescent="0.25">
      <c r="A25" s="94" t="s">
        <v>23</v>
      </c>
      <c r="C25" s="108">
        <f>C19*0.03/12</f>
        <v>15120</v>
      </c>
      <c r="D25" s="108"/>
      <c r="E25" s="60"/>
    </row>
    <row r="26" spans="1:8" x14ac:dyDescent="0.25">
      <c r="C26" s="108"/>
      <c r="D26" s="108"/>
      <c r="F26" s="58" t="s">
        <v>76</v>
      </c>
    </row>
    <row r="27" spans="1:8" x14ac:dyDescent="0.25">
      <c r="A27" s="95" t="s">
        <v>79</v>
      </c>
      <c r="C27" s="108"/>
      <c r="D27" s="108"/>
    </row>
    <row r="28" spans="1:8" x14ac:dyDescent="0.25">
      <c r="D28" s="112"/>
    </row>
    <row r="29" spans="1:8" x14ac:dyDescent="0.25">
      <c r="G29" s="3"/>
      <c r="H29" s="3"/>
    </row>
    <row r="30" spans="1:8" ht="18.75" x14ac:dyDescent="0.3">
      <c r="E30" s="88" t="s">
        <v>80</v>
      </c>
      <c r="F30" s="88"/>
      <c r="G30" s="3"/>
      <c r="H30" s="3"/>
    </row>
    <row r="31" spans="1:8" ht="18.75" x14ac:dyDescent="0.3">
      <c r="E31" s="88" t="s">
        <v>77</v>
      </c>
      <c r="F31" s="88"/>
      <c r="G31" s="3"/>
      <c r="H31" s="3"/>
    </row>
    <row r="32" spans="1:8" ht="18.75" x14ac:dyDescent="0.3">
      <c r="E32" s="82" t="s">
        <v>57</v>
      </c>
      <c r="F32" s="82">
        <v>756</v>
      </c>
      <c r="G32" s="3"/>
      <c r="H32" s="3"/>
    </row>
    <row r="33" spans="1:8" ht="18.75" x14ac:dyDescent="0.3">
      <c r="E33" s="82" t="s">
        <v>40</v>
      </c>
      <c r="F33" s="82">
        <v>28500</v>
      </c>
      <c r="G33" s="3"/>
      <c r="H33" s="3"/>
    </row>
    <row r="34" spans="1:8" ht="18.75" x14ac:dyDescent="0.3">
      <c r="E34" s="82" t="s">
        <v>41</v>
      </c>
      <c r="F34" s="82">
        <f>F32*F33</f>
        <v>21546000</v>
      </c>
      <c r="G34" s="3"/>
      <c r="H34" s="60">
        <f>F34*80%</f>
        <v>17236800</v>
      </c>
    </row>
    <row r="35" spans="1:8" ht="18.75" x14ac:dyDescent="0.3">
      <c r="E35" s="82" t="s">
        <v>19</v>
      </c>
      <c r="F35" s="82">
        <f>F34*90%</f>
        <v>19391400</v>
      </c>
      <c r="G35" s="3"/>
      <c r="H35" s="3"/>
    </row>
    <row r="36" spans="1:8" ht="18.75" x14ac:dyDescent="0.3">
      <c r="E36" s="82" t="s">
        <v>20</v>
      </c>
      <c r="F36" s="82">
        <f>F34*80%</f>
        <v>17236800</v>
      </c>
      <c r="G36" s="3"/>
      <c r="H36" s="3"/>
    </row>
    <row r="37" spans="1:8" x14ac:dyDescent="0.25">
      <c r="E37" s="3"/>
      <c r="F37" s="3"/>
      <c r="G37" s="3"/>
      <c r="H37" s="3"/>
    </row>
    <row r="38" spans="1:8" x14ac:dyDescent="0.25">
      <c r="E38" s="3"/>
      <c r="F38" s="3"/>
      <c r="G38" s="3"/>
      <c r="H38" s="3"/>
    </row>
    <row r="39" spans="1:8" x14ac:dyDescent="0.25">
      <c r="E39" s="3"/>
      <c r="F39" s="3"/>
      <c r="G39" s="3"/>
      <c r="H39" s="3"/>
    </row>
    <row r="47" spans="1:8" x14ac:dyDescent="0.25">
      <c r="A47" s="113"/>
    </row>
    <row r="60" spans="1:1" ht="15.75" x14ac:dyDescent="0.25">
      <c r="A60" s="114"/>
    </row>
    <row r="61" spans="1:1" ht="15.75" x14ac:dyDescent="0.25">
      <c r="A61" s="114"/>
    </row>
    <row r="62" spans="1:1" ht="15.75" x14ac:dyDescent="0.25">
      <c r="A62" s="114"/>
    </row>
    <row r="63" spans="1:1" ht="15.75" x14ac:dyDescent="0.25">
      <c r="A63" s="114"/>
    </row>
    <row r="64" spans="1:1" ht="15.75" x14ac:dyDescent="0.25">
      <c r="A64" s="114"/>
    </row>
    <row r="65" spans="1:1" ht="15.75" x14ac:dyDescent="0.25">
      <c r="A65" s="114"/>
    </row>
    <row r="66" spans="1:1" ht="15.75" x14ac:dyDescent="0.25">
      <c r="A66" s="114"/>
    </row>
    <row r="85" spans="3:3" x14ac:dyDescent="0.25">
      <c r="C85" s="95">
        <f>C84*C83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S2" sqref="S2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7.57031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73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74</v>
      </c>
      <c r="O1" s="1" t="s">
        <v>62</v>
      </c>
      <c r="P1" s="1" t="s">
        <v>72</v>
      </c>
      <c r="Q1" s="1" t="s">
        <v>1</v>
      </c>
      <c r="R1" s="1" t="s">
        <v>68</v>
      </c>
      <c r="S1" s="1" t="s">
        <v>67</v>
      </c>
      <c r="U1" s="2" t="s">
        <v>37</v>
      </c>
      <c r="V1" s="2"/>
      <c r="W1" s="2"/>
      <c r="X1" s="2"/>
      <c r="Y1" s="2"/>
    </row>
    <row r="2" spans="1:32" x14ac:dyDescent="0.25">
      <c r="B2">
        <v>240</v>
      </c>
      <c r="C2">
        <f>B2*1.2</f>
        <v>288</v>
      </c>
      <c r="D2" s="71">
        <f>C2*1.2</f>
        <v>345.59999999999997</v>
      </c>
      <c r="E2" s="71">
        <v>7500000</v>
      </c>
      <c r="F2" s="71">
        <f>E2/B2</f>
        <v>31250</v>
      </c>
      <c r="G2" s="62">
        <f>E2/C2</f>
        <v>26041.666666666668</v>
      </c>
      <c r="H2">
        <f>E2/D2</f>
        <v>21701.388888888891</v>
      </c>
      <c r="I2">
        <v>4</v>
      </c>
      <c r="J2">
        <v>404</v>
      </c>
      <c r="O2" s="70">
        <v>368</v>
      </c>
      <c r="P2" s="71">
        <f>O2*1.2</f>
        <v>441.59999999999997</v>
      </c>
      <c r="Q2" s="71">
        <v>10200000</v>
      </c>
      <c r="R2" s="71">
        <f t="shared" ref="R2:R3" si="0">Q2/O2</f>
        <v>27717.391304347828</v>
      </c>
      <c r="S2" s="71">
        <f>Q2/P2</f>
        <v>23097.826086956524</v>
      </c>
      <c r="T2" s="71"/>
      <c r="U2" s="72">
        <v>2022</v>
      </c>
      <c r="V2" s="3"/>
      <c r="W2" s="3"/>
      <c r="X2" s="3"/>
      <c r="Y2" s="3"/>
      <c r="AB2" s="18"/>
    </row>
    <row r="3" spans="1:32" x14ac:dyDescent="0.25">
      <c r="B3" s="76">
        <v>180</v>
      </c>
      <c r="C3">
        <f t="shared" ref="C3:D3" si="1">B3*1.2</f>
        <v>216</v>
      </c>
      <c r="D3" s="71">
        <f t="shared" si="1"/>
        <v>259.2</v>
      </c>
      <c r="E3" s="71">
        <v>5000000</v>
      </c>
      <c r="F3" s="71">
        <f t="shared" ref="F3:F6" si="2">E3/B3</f>
        <v>27777.777777777777</v>
      </c>
      <c r="G3" s="62">
        <f t="shared" ref="G3:G16" si="3">E3/C3</f>
        <v>23148.14814814815</v>
      </c>
      <c r="H3">
        <f t="shared" ref="H3:H14" si="4">E3/D3</f>
        <v>19290.123456790123</v>
      </c>
      <c r="I3">
        <v>1</v>
      </c>
      <c r="J3">
        <v>9</v>
      </c>
      <c r="O3" s="70"/>
      <c r="P3" s="71">
        <f>23.18*10.764</f>
        <v>249.50951999999998</v>
      </c>
      <c r="Q3" s="71">
        <v>7500000</v>
      </c>
      <c r="R3" s="71" t="e">
        <f t="shared" si="0"/>
        <v>#DIV/0!</v>
      </c>
      <c r="S3" s="71">
        <f>Q3/P3</f>
        <v>30058.973300898502</v>
      </c>
      <c r="T3" s="71"/>
      <c r="U3" s="72"/>
      <c r="V3" s="3"/>
      <c r="W3" s="3"/>
      <c r="X3" s="3"/>
      <c r="Y3" s="3"/>
      <c r="AF3" s="18"/>
    </row>
    <row r="4" spans="1:32" x14ac:dyDescent="0.25">
      <c r="B4" s="56">
        <v>743</v>
      </c>
      <c r="C4">
        <f t="shared" ref="C4:D4" si="5">B4*1.2</f>
        <v>891.6</v>
      </c>
      <c r="D4" s="71">
        <f t="shared" si="5"/>
        <v>1069.92</v>
      </c>
      <c r="E4" s="71">
        <v>31000000</v>
      </c>
      <c r="F4" s="71">
        <f t="shared" si="2"/>
        <v>41722.745625841184</v>
      </c>
      <c r="G4" s="62">
        <f t="shared" si="3"/>
        <v>34768.954688200989</v>
      </c>
      <c r="H4">
        <f t="shared" si="4"/>
        <v>28974.128906834154</v>
      </c>
      <c r="O4" s="70"/>
      <c r="P4" s="71"/>
      <c r="Q4" s="71"/>
      <c r="R4" s="71" t="e">
        <f>Q4/O4</f>
        <v>#DIV/0!</v>
      </c>
      <c r="S4" s="71" t="e">
        <f>Q4/P4</f>
        <v>#DIV/0!</v>
      </c>
      <c r="T4" s="71"/>
      <c r="U4" s="72"/>
      <c r="V4" s="3"/>
      <c r="W4" s="3"/>
      <c r="X4" s="3"/>
      <c r="Y4" s="3"/>
    </row>
    <row r="5" spans="1:32" x14ac:dyDescent="0.25">
      <c r="B5" s="56">
        <v>400</v>
      </c>
      <c r="C5">
        <f t="shared" ref="C5:D5" si="6">B5*1.2</f>
        <v>480</v>
      </c>
      <c r="D5" s="71">
        <f t="shared" si="6"/>
        <v>576</v>
      </c>
      <c r="E5" s="71">
        <v>17200000</v>
      </c>
      <c r="F5" s="71">
        <f t="shared" si="2"/>
        <v>43000</v>
      </c>
      <c r="G5" s="62">
        <f t="shared" si="3"/>
        <v>35833.333333333336</v>
      </c>
      <c r="H5">
        <f t="shared" si="4"/>
        <v>29861.111111111109</v>
      </c>
      <c r="O5" s="70"/>
      <c r="P5" s="71"/>
      <c r="Q5" s="71"/>
      <c r="R5" s="71" t="e">
        <f>Q5/O5</f>
        <v>#DIV/0!</v>
      </c>
      <c r="S5" s="71" t="e">
        <f>Q5/P5</f>
        <v>#DIV/0!</v>
      </c>
      <c r="T5" s="71"/>
      <c r="U5" s="72"/>
      <c r="V5" s="3"/>
      <c r="W5" s="3"/>
      <c r="X5" s="3"/>
      <c r="Y5" s="3"/>
    </row>
    <row r="6" spans="1:32" x14ac:dyDescent="0.25">
      <c r="B6">
        <v>600</v>
      </c>
      <c r="C6">
        <f t="shared" ref="C6:D6" si="7">B6*1.2</f>
        <v>720</v>
      </c>
      <c r="D6" s="71">
        <f t="shared" si="7"/>
        <v>864</v>
      </c>
      <c r="E6" s="71">
        <v>21500000</v>
      </c>
      <c r="F6" s="71">
        <f t="shared" si="2"/>
        <v>35833.333333333336</v>
      </c>
      <c r="G6" s="85">
        <f t="shared" si="3"/>
        <v>29861.111111111109</v>
      </c>
      <c r="H6">
        <f t="shared" si="4"/>
        <v>24884.259259259259</v>
      </c>
      <c r="O6" s="71"/>
      <c r="P6" s="71"/>
      <c r="Q6" s="71"/>
      <c r="R6" s="71" t="e">
        <f>Q6/O6</f>
        <v>#DIV/0!</v>
      </c>
      <c r="S6" s="71" t="e">
        <f>Q6/P6</f>
        <v>#DIV/0!</v>
      </c>
      <c r="T6" s="71"/>
      <c r="U6" s="72"/>
      <c r="V6" s="3"/>
      <c r="W6" s="3"/>
      <c r="X6" s="3"/>
      <c r="Y6" s="3"/>
    </row>
    <row r="7" spans="1:32" x14ac:dyDescent="0.25">
      <c r="B7">
        <v>500</v>
      </c>
      <c r="C7">
        <f t="shared" ref="C7:D7" si="8">B7*1.2</f>
        <v>600</v>
      </c>
      <c r="D7" s="71">
        <f t="shared" si="8"/>
        <v>720</v>
      </c>
      <c r="E7" s="71">
        <v>20000000</v>
      </c>
      <c r="F7" s="71">
        <f t="shared" ref="F7:F14" si="9">ROUND((E7/B7),0)</f>
        <v>40000</v>
      </c>
      <c r="G7" s="62">
        <f t="shared" si="3"/>
        <v>33333.333333333336</v>
      </c>
      <c r="H7">
        <f t="shared" si="4"/>
        <v>27777.777777777777</v>
      </c>
      <c r="O7" s="71"/>
      <c r="P7" s="71"/>
      <c r="Q7" s="71"/>
      <c r="R7" s="71" t="e">
        <f>T7/#REF!</f>
        <v>#REF!</v>
      </c>
      <c r="S7" s="71"/>
      <c r="T7" s="71"/>
      <c r="U7" s="72"/>
      <c r="V7" s="3"/>
      <c r="W7" s="3"/>
      <c r="X7" s="3"/>
      <c r="Y7" s="3"/>
    </row>
    <row r="8" spans="1:32" x14ac:dyDescent="0.25">
      <c r="B8">
        <v>349</v>
      </c>
      <c r="C8">
        <f t="shared" ref="C8:C12" si="10">B8*1.2</f>
        <v>418.8</v>
      </c>
      <c r="D8" s="71">
        <f t="shared" ref="D8:D9" si="11">C8*1.2</f>
        <v>502.56</v>
      </c>
      <c r="E8" s="71">
        <v>12000000</v>
      </c>
      <c r="F8" s="71">
        <f t="shared" si="9"/>
        <v>34384</v>
      </c>
      <c r="G8" s="85">
        <f t="shared" si="3"/>
        <v>28653.295128939826</v>
      </c>
      <c r="H8">
        <f t="shared" si="4"/>
        <v>23877.745940783188</v>
      </c>
      <c r="O8" s="71"/>
      <c r="P8" s="71"/>
      <c r="Q8" s="71"/>
      <c r="R8" s="71" t="e">
        <f>T8/#REF!</f>
        <v>#REF!</v>
      </c>
      <c r="S8" s="71"/>
      <c r="T8" s="71"/>
      <c r="U8" s="72"/>
      <c r="V8" s="3"/>
      <c r="W8" s="3"/>
      <c r="X8" s="3"/>
      <c r="Y8" s="3"/>
    </row>
    <row r="9" spans="1:32" x14ac:dyDescent="0.25">
      <c r="C9">
        <v>625</v>
      </c>
      <c r="D9" s="71">
        <f t="shared" si="11"/>
        <v>750</v>
      </c>
      <c r="E9" s="71">
        <v>17000000</v>
      </c>
      <c r="F9" s="71" t="e">
        <f t="shared" si="9"/>
        <v>#DIV/0!</v>
      </c>
      <c r="G9" s="62">
        <f t="shared" si="3"/>
        <v>27200</v>
      </c>
      <c r="H9">
        <f t="shared" si="4"/>
        <v>22666.666666666668</v>
      </c>
      <c r="O9" s="71"/>
      <c r="P9" s="71"/>
      <c r="Q9" s="71"/>
      <c r="R9" s="71" t="e">
        <f>T9/#REF!</f>
        <v>#REF!</v>
      </c>
      <c r="S9" s="71"/>
      <c r="T9" s="71"/>
      <c r="U9" s="3"/>
      <c r="V9" s="3"/>
      <c r="W9" s="3"/>
      <c r="X9" s="3"/>
      <c r="Y9" s="3"/>
    </row>
    <row r="10" spans="1:32" ht="16.5" x14ac:dyDescent="0.3">
      <c r="C10">
        <f t="shared" si="10"/>
        <v>0</v>
      </c>
      <c r="D10" s="71">
        <v>0</v>
      </c>
      <c r="E10" s="71"/>
      <c r="F10" s="71" t="e">
        <f t="shared" si="9"/>
        <v>#DIV/0!</v>
      </c>
      <c r="G10" s="62" t="e">
        <f t="shared" si="3"/>
        <v>#DIV/0!</v>
      </c>
      <c r="H10" t="e">
        <f t="shared" si="4"/>
        <v>#DIV/0!</v>
      </c>
      <c r="O10" s="71"/>
      <c r="P10" s="71" t="e">
        <f>#REF!*1.1</f>
        <v>#REF!</v>
      </c>
      <c r="Q10" s="71"/>
      <c r="R10" s="71" t="e">
        <f>T10/#REF!</f>
        <v>#REF!</v>
      </c>
      <c r="S10" s="71"/>
      <c r="T10" s="71"/>
      <c r="U10" s="3"/>
      <c r="V10" s="3"/>
      <c r="W10" s="73"/>
      <c r="X10" s="74"/>
      <c r="Y10" s="74"/>
      <c r="Z10" s="7"/>
      <c r="AA10" s="7"/>
      <c r="AB10" s="7"/>
      <c r="AC10" s="7"/>
      <c r="AD10" s="7"/>
    </row>
    <row r="11" spans="1:32" ht="18.75" x14ac:dyDescent="0.25">
      <c r="C11">
        <f t="shared" si="10"/>
        <v>0</v>
      </c>
      <c r="D11">
        <f t="shared" ref="D11:D14" si="12">C11*1.2</f>
        <v>0</v>
      </c>
      <c r="E11" s="71"/>
      <c r="F11" t="e">
        <f t="shared" si="9"/>
        <v>#DIV/0!</v>
      </c>
      <c r="G11" s="62" t="e">
        <f t="shared" si="3"/>
        <v>#DIV/0!</v>
      </c>
      <c r="H11" t="e">
        <f t="shared" si="4"/>
        <v>#DIV/0!</v>
      </c>
      <c r="P11" s="71" t="e">
        <f>#REF!*1.1</f>
        <v>#REF!</v>
      </c>
      <c r="Q11" s="71"/>
      <c r="S11" s="71"/>
      <c r="T11" s="71"/>
      <c r="U11" s="3"/>
      <c r="V11" s="3"/>
      <c r="W11" s="75"/>
      <c r="X11" s="3"/>
      <c r="Y11" s="3"/>
    </row>
    <row r="12" spans="1:32" x14ac:dyDescent="0.25">
      <c r="C12">
        <f t="shared" si="10"/>
        <v>0</v>
      </c>
      <c r="D12">
        <f t="shared" si="12"/>
        <v>0</v>
      </c>
      <c r="E12" s="71"/>
      <c r="F12" t="e">
        <f t="shared" si="9"/>
        <v>#DIV/0!</v>
      </c>
      <c r="G12" s="62" t="e">
        <f t="shared" si="3"/>
        <v>#DIV/0!</v>
      </c>
      <c r="H12" t="e">
        <f t="shared" si="4"/>
        <v>#DIV/0!</v>
      </c>
      <c r="I12">
        <f t="shared" ref="I12:I14" si="13">U12</f>
        <v>0</v>
      </c>
      <c r="J12">
        <f t="shared" ref="J12:J14" si="14">V12</f>
        <v>0</v>
      </c>
      <c r="P12" s="71" t="e">
        <f>#REF!*1.1</f>
        <v>#REF!</v>
      </c>
      <c r="Q12" s="71"/>
      <c r="S12" s="71"/>
      <c r="T12" s="71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5">B13*1.1</f>
        <v>0</v>
      </c>
      <c r="D13">
        <f t="shared" si="12"/>
        <v>0</v>
      </c>
      <c r="E13" s="71"/>
      <c r="F13" t="e">
        <f t="shared" si="9"/>
        <v>#DIV/0!</v>
      </c>
      <c r="G13" s="62" t="e">
        <f t="shared" si="3"/>
        <v>#DIV/0!</v>
      </c>
      <c r="H13" t="e">
        <f t="shared" si="4"/>
        <v>#DIV/0!</v>
      </c>
      <c r="I13">
        <f t="shared" si="13"/>
        <v>0</v>
      </c>
      <c r="J13">
        <f t="shared" si="14"/>
        <v>0</v>
      </c>
      <c r="S13" s="71"/>
      <c r="T13" s="71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5"/>
        <v>0</v>
      </c>
      <c r="D14">
        <f t="shared" si="12"/>
        <v>0</v>
      </c>
      <c r="E14" s="71"/>
      <c r="F14" t="e">
        <f t="shared" si="9"/>
        <v>#DIV/0!</v>
      </c>
      <c r="G14" s="62" t="e">
        <f t="shared" si="3"/>
        <v>#DIV/0!</v>
      </c>
      <c r="H14" t="e">
        <f t="shared" si="4"/>
        <v>#DIV/0!</v>
      </c>
      <c r="I14">
        <f t="shared" si="13"/>
        <v>0</v>
      </c>
      <c r="J14">
        <f t="shared" si="14"/>
        <v>0</v>
      </c>
      <c r="S14" s="71"/>
      <c r="T14" s="71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6">B15*1.2</f>
        <v>0</v>
      </c>
      <c r="D15">
        <f t="shared" ref="D15:D18" si="17">C15*1.2</f>
        <v>0</v>
      </c>
      <c r="E15" s="71"/>
      <c r="F15" t="e">
        <f t="shared" ref="F15:F18" si="18">ROUND((E15/B15),0)</f>
        <v>#DIV/0!</v>
      </c>
      <c r="G15" s="62" t="e">
        <f t="shared" si="3"/>
        <v>#DIV/0!</v>
      </c>
      <c r="H15" t="e">
        <f t="shared" ref="H15:H18" si="19">ROUND((E15/D15),0)</f>
        <v>#DIV/0!</v>
      </c>
      <c r="I15">
        <f t="shared" ref="I15:J18" si="20">U15</f>
        <v>0</v>
      </c>
      <c r="J15">
        <f t="shared" si="20"/>
        <v>0</v>
      </c>
      <c r="S15" s="71"/>
      <c r="T15" s="71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1">B16*1.2</f>
        <v>0</v>
      </c>
      <c r="D16">
        <f t="shared" si="17"/>
        <v>0</v>
      </c>
      <c r="E16" s="71"/>
      <c r="F16" t="e">
        <f t="shared" si="18"/>
        <v>#DIV/0!</v>
      </c>
      <c r="G16" s="62" t="e">
        <f t="shared" si="3"/>
        <v>#DIV/0!</v>
      </c>
      <c r="H16" t="e">
        <f t="shared" si="19"/>
        <v>#DIV/0!</v>
      </c>
      <c r="I16">
        <f t="shared" si="20"/>
        <v>0</v>
      </c>
      <c r="J16">
        <f t="shared" si="20"/>
        <v>0</v>
      </c>
      <c r="S16" s="71"/>
      <c r="T16" s="71"/>
    </row>
    <row r="17" spans="1:25" x14ac:dyDescent="0.25">
      <c r="B17">
        <f t="shared" ref="B17:B18" si="22">O17</f>
        <v>0</v>
      </c>
      <c r="C17">
        <f t="shared" si="21"/>
        <v>0</v>
      </c>
      <c r="D17">
        <f t="shared" si="17"/>
        <v>0</v>
      </c>
      <c r="E17" s="71"/>
      <c r="F17" t="e">
        <f t="shared" si="18"/>
        <v>#DIV/0!</v>
      </c>
      <c r="G17" t="e">
        <f t="shared" ref="G17:G18" si="23">ROUND((E17/C17),0)</f>
        <v>#DIV/0!</v>
      </c>
      <c r="H17" t="e">
        <f t="shared" si="19"/>
        <v>#DIV/0!</v>
      </c>
      <c r="I17">
        <f t="shared" si="20"/>
        <v>0</v>
      </c>
      <c r="J17">
        <f t="shared" si="20"/>
        <v>0</v>
      </c>
      <c r="S17" s="71"/>
      <c r="T17" s="71"/>
    </row>
    <row r="18" spans="1:25" x14ac:dyDescent="0.25">
      <c r="B18">
        <f t="shared" si="22"/>
        <v>0</v>
      </c>
      <c r="C18">
        <f t="shared" si="21"/>
        <v>0</v>
      </c>
      <c r="D18">
        <f t="shared" si="17"/>
        <v>0</v>
      </c>
      <c r="E18" s="71"/>
      <c r="F18" t="e">
        <f t="shared" si="18"/>
        <v>#DIV/0!</v>
      </c>
      <c r="G18" t="e">
        <f t="shared" si="23"/>
        <v>#DIV/0!</v>
      </c>
      <c r="H18" t="e">
        <f t="shared" si="19"/>
        <v>#DIV/0!</v>
      </c>
      <c r="I18">
        <f t="shared" si="20"/>
        <v>0</v>
      </c>
      <c r="J18">
        <f t="shared" si="20"/>
        <v>0</v>
      </c>
      <c r="S18" s="71"/>
      <c r="T18" s="71"/>
    </row>
    <row r="19" spans="1:25" s="6" customFormat="1" x14ac:dyDescent="0.25">
      <c r="A19" s="62"/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</row>
    <row r="20" spans="1:25" s="6" customFormat="1" ht="16.5" x14ac:dyDescent="0.3">
      <c r="A20" s="62"/>
      <c r="B20" s="62"/>
      <c r="C20" s="62"/>
      <c r="D20" s="62"/>
      <c r="E20" s="62"/>
      <c r="F20" s="7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</row>
    <row r="21" spans="1:25" s="6" customFormat="1" x14ac:dyDescent="0.25">
      <c r="A21" s="62"/>
      <c r="B21" s="63"/>
      <c r="C21" s="63"/>
      <c r="D21" s="63"/>
      <c r="E21" s="63"/>
      <c r="F21" s="64" t="s">
        <v>63</v>
      </c>
      <c r="G21" s="63"/>
      <c r="H21" s="63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</row>
    <row r="22" spans="1:25" s="6" customFormat="1" ht="16.5" x14ac:dyDescent="0.3">
      <c r="A22" s="62"/>
      <c r="B22" s="63"/>
      <c r="C22" s="63" t="s">
        <v>61</v>
      </c>
      <c r="D22" s="63"/>
      <c r="E22" s="77"/>
      <c r="F22" s="65" t="s">
        <v>62</v>
      </c>
      <c r="G22" s="65">
        <v>394</v>
      </c>
      <c r="H22" s="63"/>
      <c r="I22" s="62">
        <f>G22*9500</f>
        <v>3743000</v>
      </c>
      <c r="J22" s="62"/>
      <c r="K22" s="62"/>
      <c r="L22" s="62"/>
      <c r="M22" s="62"/>
      <c r="N22" s="62"/>
      <c r="O22" s="62"/>
    </row>
    <row r="23" spans="1:25" s="6" customFormat="1" x14ac:dyDescent="0.25">
      <c r="A23" s="62"/>
      <c r="B23" s="63"/>
      <c r="C23" s="63" t="s">
        <v>1</v>
      </c>
      <c r="D23" s="63">
        <v>7100000</v>
      </c>
      <c r="E23" s="63"/>
      <c r="F23" s="65" t="s">
        <v>58</v>
      </c>
      <c r="G23" s="65">
        <v>0</v>
      </c>
      <c r="H23" s="63"/>
      <c r="I23" s="62"/>
      <c r="J23" s="62"/>
      <c r="K23" s="62"/>
      <c r="L23" s="62"/>
      <c r="M23" s="62"/>
      <c r="N23" s="62"/>
      <c r="O23" s="62"/>
    </row>
    <row r="24" spans="1:25" s="6" customFormat="1" x14ac:dyDescent="0.25">
      <c r="A24" s="62"/>
      <c r="B24" s="63"/>
      <c r="C24" s="63"/>
      <c r="D24" s="63"/>
      <c r="E24" s="63"/>
      <c r="F24" s="65" t="s">
        <v>64</v>
      </c>
      <c r="G24" s="65">
        <v>0</v>
      </c>
      <c r="H24" s="63"/>
      <c r="I24" s="62"/>
      <c r="J24" s="62"/>
      <c r="K24" s="62"/>
      <c r="L24" s="62"/>
      <c r="M24" s="62"/>
      <c r="N24" s="62"/>
      <c r="O24" s="62"/>
    </row>
    <row r="25" spans="1:25" s="6" customFormat="1" x14ac:dyDescent="0.25">
      <c r="B25" s="63"/>
      <c r="C25" s="63"/>
      <c r="D25" s="63"/>
      <c r="E25" s="63"/>
      <c r="F25" s="66" t="s">
        <v>65</v>
      </c>
      <c r="G25" s="66">
        <f>G22+G23+G24</f>
        <v>394</v>
      </c>
      <c r="H25" s="63"/>
      <c r="I25" s="62"/>
      <c r="J25" s="62"/>
      <c r="K25" s="62"/>
      <c r="L25" s="62"/>
      <c r="M25" s="62"/>
    </row>
    <row r="26" spans="1:25" s="6" customFormat="1" x14ac:dyDescent="0.25">
      <c r="B26" s="63"/>
      <c r="C26" s="63"/>
      <c r="D26" s="63"/>
      <c r="E26" s="63"/>
      <c r="F26" s="65"/>
      <c r="G26" s="65"/>
      <c r="H26" s="63"/>
      <c r="I26" s="62"/>
      <c r="J26" s="62"/>
      <c r="K26" s="62"/>
      <c r="L26" s="62"/>
      <c r="M26" s="62"/>
    </row>
    <row r="27" spans="1:25" s="6" customFormat="1" x14ac:dyDescent="0.25">
      <c r="B27" s="63"/>
      <c r="C27" s="63"/>
      <c r="D27" s="63"/>
      <c r="E27" s="63"/>
      <c r="F27" s="65" t="s">
        <v>57</v>
      </c>
      <c r="G27" s="65">
        <v>0</v>
      </c>
      <c r="H27" s="63"/>
      <c r="I27" s="62" t="e">
        <f>G33/G27</f>
        <v>#DIV/0!</v>
      </c>
      <c r="J27" s="62"/>
      <c r="K27" s="62"/>
      <c r="L27" s="62"/>
      <c r="M27" s="62"/>
    </row>
    <row r="28" spans="1:25" s="6" customFormat="1" x14ac:dyDescent="0.25">
      <c r="B28" s="63"/>
      <c r="C28" s="63"/>
      <c r="D28" s="63"/>
      <c r="E28" s="63"/>
      <c r="F28" s="65" t="s">
        <v>58</v>
      </c>
      <c r="G28" s="65">
        <v>0</v>
      </c>
      <c r="H28" s="63"/>
      <c r="I28" s="62"/>
      <c r="J28" s="62"/>
      <c r="K28" s="62"/>
      <c r="L28" s="62"/>
      <c r="M28" s="62"/>
    </row>
    <row r="29" spans="1:25" s="6" customFormat="1" x14ac:dyDescent="0.25">
      <c r="B29" s="63"/>
      <c r="C29" s="63"/>
      <c r="D29" s="63"/>
      <c r="E29" s="63"/>
      <c r="F29" s="65" t="s">
        <v>56</v>
      </c>
      <c r="G29" s="65">
        <v>0</v>
      </c>
      <c r="H29" s="63"/>
      <c r="I29" s="62"/>
      <c r="J29" s="62"/>
      <c r="K29" s="62"/>
      <c r="L29" s="62"/>
      <c r="M29" s="62"/>
    </row>
    <row r="30" spans="1:25" s="6" customFormat="1" x14ac:dyDescent="0.25">
      <c r="B30" s="63"/>
      <c r="C30" s="67"/>
      <c r="D30" s="67"/>
      <c r="E30" s="63"/>
      <c r="F30" s="66" t="s">
        <v>59</v>
      </c>
      <c r="G30" s="66">
        <f>SUM(G27:G29)</f>
        <v>0</v>
      </c>
      <c r="H30" s="63"/>
      <c r="I30" s="62" t="e">
        <f>I22/G30</f>
        <v>#DIV/0!</v>
      </c>
      <c r="J30" s="62"/>
      <c r="K30" s="62"/>
      <c r="L30" s="62"/>
      <c r="M30" s="62"/>
      <c r="O30" s="19"/>
      <c r="P30" s="19"/>
      <c r="Q30" s="19"/>
      <c r="R30" s="19"/>
    </row>
    <row r="31" spans="1:25" s="6" customFormat="1" x14ac:dyDescent="0.25">
      <c r="B31" s="63"/>
      <c r="C31" s="67"/>
      <c r="D31" s="67"/>
      <c r="E31" s="63"/>
      <c r="F31" s="66" t="s">
        <v>60</v>
      </c>
      <c r="G31" s="65">
        <f>G30</f>
        <v>0</v>
      </c>
      <c r="H31" s="63" t="e">
        <f>G30/G31</f>
        <v>#DIV/0!</v>
      </c>
      <c r="I31" s="62" t="s">
        <v>42</v>
      </c>
      <c r="J31" s="62"/>
      <c r="K31" s="62"/>
      <c r="L31" s="62"/>
      <c r="M31" s="62"/>
    </row>
    <row r="32" spans="1:25" s="6" customFormat="1" x14ac:dyDescent="0.25">
      <c r="B32" s="63"/>
      <c r="C32" s="67"/>
      <c r="D32" s="67"/>
      <c r="E32" s="63"/>
      <c r="F32" s="65" t="s">
        <v>40</v>
      </c>
      <c r="G32" s="65">
        <v>10000</v>
      </c>
      <c r="H32" s="63"/>
      <c r="I32" s="62"/>
      <c r="J32" s="62"/>
      <c r="K32" s="62"/>
      <c r="L32" s="62"/>
      <c r="M32" s="62"/>
    </row>
    <row r="33" spans="2:21" s="6" customFormat="1" x14ac:dyDescent="0.25">
      <c r="B33" s="63"/>
      <c r="C33" s="67"/>
      <c r="D33" s="67"/>
      <c r="E33" s="63"/>
      <c r="F33" s="66" t="s">
        <v>41</v>
      </c>
      <c r="G33" s="66">
        <f>G25*G32</f>
        <v>3940000</v>
      </c>
      <c r="H33" s="63" t="e">
        <f>G33/D27</f>
        <v>#DIV/0!</v>
      </c>
      <c r="I33" s="62"/>
      <c r="J33" s="62"/>
      <c r="K33" s="62"/>
      <c r="L33" s="62"/>
      <c r="M33" s="62"/>
    </row>
    <row r="34" spans="2:21" s="6" customFormat="1" x14ac:dyDescent="0.25">
      <c r="B34" s="63"/>
      <c r="C34" s="67"/>
      <c r="D34" s="67"/>
      <c r="E34" s="63"/>
      <c r="F34" s="66" t="s">
        <v>19</v>
      </c>
      <c r="G34" s="66">
        <f>G33*90%</f>
        <v>3546000</v>
      </c>
      <c r="H34" s="63"/>
      <c r="I34" s="62"/>
      <c r="J34" s="62"/>
      <c r="K34" s="62"/>
      <c r="L34" s="62"/>
      <c r="M34" s="62"/>
    </row>
    <row r="35" spans="2:21" s="6" customFormat="1" x14ac:dyDescent="0.25">
      <c r="B35" s="63"/>
      <c r="C35" s="67"/>
      <c r="D35" s="67"/>
      <c r="E35" s="63"/>
      <c r="F35" s="66" t="s">
        <v>20</v>
      </c>
      <c r="G35" s="66">
        <f>G33*80%</f>
        <v>3152000</v>
      </c>
      <c r="H35" s="63"/>
      <c r="I35" s="62"/>
      <c r="J35" s="62"/>
      <c r="K35" s="62"/>
      <c r="L35" s="62"/>
      <c r="M35" s="62"/>
    </row>
    <row r="36" spans="2:21" x14ac:dyDescent="0.25">
      <c r="B36" s="67"/>
      <c r="C36" s="67"/>
      <c r="D36" s="67"/>
      <c r="E36" s="67"/>
      <c r="F36" s="67"/>
      <c r="G36" s="67"/>
      <c r="H36" s="67"/>
    </row>
    <row r="37" spans="2:21" x14ac:dyDescent="0.25">
      <c r="B37" s="67"/>
      <c r="C37" s="67"/>
      <c r="D37" s="67"/>
      <c r="E37" s="67"/>
      <c r="F37" s="67"/>
      <c r="G37" s="67"/>
      <c r="H37" s="67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67"/>
      <c r="C38" s="67"/>
      <c r="D38" s="67"/>
      <c r="E38" s="67"/>
      <c r="F38" s="67"/>
      <c r="G38" s="67"/>
      <c r="H38" s="67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67"/>
      <c r="C39" s="67"/>
      <c r="D39" s="67"/>
      <c r="E39" s="67"/>
      <c r="F39" s="67"/>
      <c r="G39" s="67"/>
      <c r="H39" s="67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67"/>
      <c r="C40" s="67"/>
      <c r="D40" s="67"/>
      <c r="E40" s="67"/>
      <c r="F40" s="67"/>
      <c r="G40" s="67"/>
      <c r="H40" s="67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67"/>
      <c r="C41" s="67"/>
      <c r="D41" s="67"/>
      <c r="E41" s="67"/>
      <c r="F41" s="67"/>
      <c r="G41" s="67"/>
      <c r="H41" s="67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67"/>
      <c r="C42" s="67"/>
      <c r="D42" s="67"/>
      <c r="E42" s="67"/>
      <c r="F42" s="67"/>
      <c r="G42" s="67"/>
      <c r="H42" s="67"/>
      <c r="N42" s="6"/>
      <c r="O42" s="19"/>
      <c r="P42" s="19"/>
      <c r="Q42" s="19"/>
      <c r="R42" s="19"/>
      <c r="S42" s="6"/>
      <c r="T42" s="6"/>
      <c r="U42" s="6"/>
    </row>
    <row r="43" spans="2:21" x14ac:dyDescent="0.25">
      <c r="B43" s="67"/>
      <c r="C43" s="67"/>
      <c r="D43" s="67"/>
      <c r="E43" s="67"/>
      <c r="F43" s="67"/>
      <c r="G43" s="67"/>
      <c r="H43" s="67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67"/>
      <c r="C44" s="67"/>
      <c r="D44" s="67"/>
      <c r="E44" s="67"/>
      <c r="F44" s="67"/>
      <c r="G44" s="67"/>
      <c r="H44" s="67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19"/>
      <c r="P52" s="19"/>
      <c r="Q52" s="19"/>
      <c r="R52" s="19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89" t="s">
        <v>55</v>
      </c>
      <c r="G117" s="89"/>
      <c r="H117" s="89"/>
      <c r="I117" s="89"/>
      <c r="J117" s="89"/>
      <c r="K117" s="89"/>
      <c r="L117" s="89"/>
      <c r="M117" s="89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A1"/>
  <sheetViews>
    <sheetView topLeftCell="A13" workbookViewId="0">
      <selection activeCell="R19" sqref="R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274" workbookViewId="0">
      <selection activeCell="A299" sqref="A29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2025-01-25T06:54:24Z</dcterms:modified>
</cp:coreProperties>
</file>