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UBI - Goregaon East\Raj H Thakkar\"/>
    </mc:Choice>
  </mc:AlternateContent>
  <xr:revisionPtr revIDLastSave="0" documentId="13_ncr:1_{6C882E09-F6DE-49F5-BA2C-80B991A7968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H23" i="4" l="1"/>
  <c r="I30" i="4" l="1"/>
  <c r="P28" i="4"/>
  <c r="P26" i="4"/>
  <c r="R14" i="4" l="1"/>
  <c r="P14" i="4"/>
  <c r="Q14" i="4" s="1"/>
  <c r="R13" i="4"/>
  <c r="P13" i="4"/>
  <c r="Q13" i="4" s="1"/>
  <c r="R12" i="4"/>
  <c r="P12" i="4"/>
  <c r="Q12" i="4" s="1"/>
  <c r="R11" i="4"/>
  <c r="R10" i="4"/>
  <c r="Q15" i="4"/>
  <c r="Q10" i="4"/>
  <c r="P10" i="4"/>
  <c r="R9" i="4"/>
  <c r="R8" i="4"/>
  <c r="Q9" i="4"/>
  <c r="Q6" i="4"/>
  <c r="H22" i="4"/>
  <c r="H24" i="4" s="1"/>
  <c r="H25" i="4" s="1"/>
  <c r="I20" i="4"/>
  <c r="H31" i="4"/>
  <c r="P11" i="4" l="1"/>
  <c r="P9" i="4"/>
  <c r="P8" i="4"/>
  <c r="P7" i="4"/>
  <c r="P6" i="4"/>
  <c r="P5" i="4"/>
  <c r="P4" i="4"/>
  <c r="P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<sst xmlns="http://schemas.openxmlformats.org/spreadsheetml/2006/main" count="36" uniqueCount="33">
  <si>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</si>
  <si>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</si>
  <si>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</si>
  <si>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</si>
  <si>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</si>
  <si>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</si>
  <si>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</si>
  <si>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</si>
  <si>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</si>
  <si>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</si>
  <si>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</si>
  <si>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</si>
  <si>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</si>
  <si>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3313, 33rd Floor, Wing - B, White CIty Phase 2, Near Lokhandwala Township, Akurli Road, Kandivali East, </t>
  </si>
  <si>
    <t>agreement - 02.08.2019</t>
  </si>
  <si>
    <t>av</t>
  </si>
  <si>
    <t>sd</t>
  </si>
  <si>
    <t>rd</t>
  </si>
  <si>
    <t>ca</t>
  </si>
  <si>
    <t>3 car parking space</t>
  </si>
  <si>
    <t>Draft - 4.81 cr.</t>
  </si>
  <si>
    <t>rate</t>
  </si>
  <si>
    <t>09.09.24</t>
  </si>
  <si>
    <t>11.12.24</t>
  </si>
  <si>
    <t>31.08.24</t>
  </si>
  <si>
    <t>08.06.24</t>
  </si>
  <si>
    <t>30.05.24</t>
  </si>
  <si>
    <t>11.03.24</t>
  </si>
  <si>
    <t>23.11.23</t>
  </si>
  <si>
    <t>db</t>
  </si>
  <si>
    <t>27000 on ca</t>
  </si>
  <si>
    <t>car parking</t>
  </si>
  <si>
    <t>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</si>
</sst>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  <xf numFmtId="43" fontId="2" fillId="0" borderId="0" xfId="1" applyFont="1"/>
    <xf numFmtId="43" fontId="0" fillId="2" borderId="0" xfId="0" applyNumberFormat="1" applyFill="1"/>
    <xf numFmtId="43" fontId="2" fillId="2" borderId="0" xfId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CAC65-FDAB-4703-8181-8BCBF583B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24E36-3676-4151-A3BF-20CE2E25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296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9B33FB-FEF8-485E-9101-6A49AA36F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8896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D5DC3-BEBE-4B94-B3F8-37F3888AC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903FC-4384-46AF-8387-DA17C3AF5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BEA88-289F-48E8-854E-FF74FACD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534666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954BB-4E07-4278-B110-46CC1730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6906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47E10-4B06-46E6-8BC3-11D94F97D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89659A-8B0E-4295-87AE-CB2CA284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487034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3D51D-31A6-40AD-88D2-B7257557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21434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43638-8C43-4769-A3DC-E291671A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725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70985-123B-4F82-8348-39749C86F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753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CE851-1E24-43A4-8CD0-D586C112C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6.28515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  <col min="20" max="20" width="3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1359</v>
      </c>
      <c r="C2" s="4">
        <f>B2*1.2</f>
        <v>1630.8</v>
      </c>
      <c r="D2" s="4">
        <f t="shared" ref="D2:D13" si="2">C2*1.2</f>
        <v>1956.9599999999998</v>
      </c>
      <c r="E2" s="5">
        <f t="shared" ref="E2:E13" si="3">R2</f>
        <v>39900000</v>
      </c>
      <c r="F2" s="15">
        <f t="shared" ref="F2:F13" si="4">ROUND((E2/B2),0)</f>
        <v>29360</v>
      </c>
      <c r="G2" s="10">
        <f t="shared" ref="G2:G13" si="5">ROUND((E2/C2),0)</f>
        <v>24467</v>
      </c>
      <c r="H2" s="10">
        <f t="shared" ref="H2:H13" si="6">ROUND((E2/D2),0)</f>
        <v>20389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1359</v>
      </c>
      <c r="R2" s="2">
        <v>39900000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1359</v>
      </c>
      <c r="C3" s="4">
        <f t="shared" ref="C3:C15" si="9">B3*1.2</f>
        <v>1630.8</v>
      </c>
      <c r="D3" s="4">
        <f t="shared" si="2"/>
        <v>1956.9599999999998</v>
      </c>
      <c r="E3" s="5">
        <f t="shared" si="3"/>
        <v>40000000</v>
      </c>
      <c r="F3" s="15">
        <f t="shared" si="4"/>
        <v>29433</v>
      </c>
      <c r="G3" s="10">
        <f t="shared" si="5"/>
        <v>24528</v>
      </c>
      <c r="H3" s="10">
        <f t="shared" si="6"/>
        <v>20440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1359</v>
      </c>
      <c r="R3" s="2">
        <v>40000000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1359</v>
      </c>
      <c r="C4" s="4">
        <f t="shared" si="9"/>
        <v>1630.8</v>
      </c>
      <c r="D4" s="4">
        <f t="shared" si="2"/>
        <v>1956.9599999999998</v>
      </c>
      <c r="E4" s="17">
        <f t="shared" si="3"/>
        <v>40400000</v>
      </c>
      <c r="F4" s="10">
        <f t="shared" si="4"/>
        <v>29728</v>
      </c>
      <c r="G4" s="10">
        <f t="shared" si="5"/>
        <v>24773</v>
      </c>
      <c r="H4" s="10">
        <f t="shared" si="6"/>
        <v>20644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1359</v>
      </c>
      <c r="R4" s="2">
        <v>40400000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1202</v>
      </c>
      <c r="C5" s="4">
        <f t="shared" si="9"/>
        <v>1442.3999999999999</v>
      </c>
      <c r="D5" s="4">
        <f t="shared" si="2"/>
        <v>1730.8799999999999</v>
      </c>
      <c r="E5" s="17">
        <f t="shared" si="3"/>
        <v>32500000</v>
      </c>
      <c r="F5" s="10">
        <f t="shared" si="4"/>
        <v>27038</v>
      </c>
      <c r="G5" s="10">
        <f t="shared" si="5"/>
        <v>22532</v>
      </c>
      <c r="H5" s="10">
        <f t="shared" si="6"/>
        <v>18777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1202</v>
      </c>
      <c r="R5" s="2">
        <v>32500000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981.06060606060601</v>
      </c>
      <c r="C6" s="4">
        <f t="shared" si="9"/>
        <v>1177.2727272727273</v>
      </c>
      <c r="D6" s="4">
        <f t="shared" si="2"/>
        <v>1412.7272727272727</v>
      </c>
      <c r="E6" s="17">
        <f t="shared" si="3"/>
        <v>40500000</v>
      </c>
      <c r="F6" s="10">
        <f t="shared" si="4"/>
        <v>41282</v>
      </c>
      <c r="G6" s="10">
        <f t="shared" si="5"/>
        <v>34402</v>
      </c>
      <c r="H6" s="10">
        <f t="shared" si="6"/>
        <v>28668</v>
      </c>
      <c r="I6" s="4" t="e">
        <f>#REF!</f>
        <v>#REF!</v>
      </c>
      <c r="J6" s="4">
        <f t="shared" si="7"/>
        <v>0</v>
      </c>
      <c r="O6">
        <v>1295</v>
      </c>
      <c r="P6">
        <f t="shared" si="8"/>
        <v>1079.1666666666667</v>
      </c>
      <c r="Q6">
        <f>P6/1.1</f>
        <v>981.06060606060601</v>
      </c>
      <c r="R6" s="2">
        <v>40500000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1359</v>
      </c>
      <c r="C7" s="4">
        <f t="shared" si="9"/>
        <v>1630.8</v>
      </c>
      <c r="D7" s="4">
        <f t="shared" si="2"/>
        <v>1956.9599999999998</v>
      </c>
      <c r="E7" s="17">
        <f t="shared" si="3"/>
        <v>45000000</v>
      </c>
      <c r="F7" s="10">
        <f t="shared" si="4"/>
        <v>33113</v>
      </c>
      <c r="G7" s="10">
        <f t="shared" si="5"/>
        <v>27594</v>
      </c>
      <c r="H7" s="10">
        <f t="shared" si="6"/>
        <v>22995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1359</v>
      </c>
      <c r="R7" s="2">
        <v>45000000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643</v>
      </c>
      <c r="C8" s="4">
        <f t="shared" si="9"/>
        <v>771.6</v>
      </c>
      <c r="D8" s="4">
        <f t="shared" si="2"/>
        <v>925.92</v>
      </c>
      <c r="E8" s="17">
        <f t="shared" si="3"/>
        <v>17134000</v>
      </c>
      <c r="F8" s="15">
        <f t="shared" si="4"/>
        <v>26647</v>
      </c>
      <c r="G8" s="10">
        <f t="shared" si="5"/>
        <v>22206</v>
      </c>
      <c r="H8" s="10">
        <f t="shared" si="6"/>
        <v>18505</v>
      </c>
      <c r="I8" s="4" t="e">
        <f>#REF!</f>
        <v>#REF!</v>
      </c>
      <c r="J8" s="4" t="str">
        <f t="shared" si="7"/>
        <v>11.12.24</v>
      </c>
      <c r="O8">
        <v>0</v>
      </c>
      <c r="P8">
        <f t="shared" si="8"/>
        <v>0</v>
      </c>
      <c r="Q8">
        <v>643</v>
      </c>
      <c r="R8" s="2">
        <f>16800000+304000+30000</f>
        <v>17134000</v>
      </c>
      <c r="S8" s="8" t="s">
        <v>23</v>
      </c>
      <c r="T8" s="8">
        <v>38</v>
      </c>
    </row>
    <row r="9" spans="1:20" x14ac:dyDescent="0.25">
      <c r="A9" s="4">
        <f t="shared" si="0"/>
        <v>0</v>
      </c>
      <c r="B9" s="4">
        <f t="shared" si="1"/>
        <v>643.04135999999994</v>
      </c>
      <c r="C9" s="4">
        <f t="shared" si="9"/>
        <v>771.64963199999988</v>
      </c>
      <c r="D9" s="4">
        <f t="shared" si="2"/>
        <v>925.97955839999986</v>
      </c>
      <c r="E9" s="17">
        <f t="shared" si="3"/>
        <v>17106000</v>
      </c>
      <c r="F9" s="15">
        <f t="shared" si="4"/>
        <v>26602</v>
      </c>
      <c r="G9" s="10">
        <f t="shared" si="5"/>
        <v>22168</v>
      </c>
      <c r="H9" s="10">
        <f t="shared" si="6"/>
        <v>18473</v>
      </c>
      <c r="I9" s="4" t="e">
        <f>#REF!</f>
        <v>#REF!</v>
      </c>
      <c r="J9" s="4" t="str">
        <f t="shared" si="7"/>
        <v>09.09.24</v>
      </c>
      <c r="O9">
        <v>0</v>
      </c>
      <c r="P9">
        <f t="shared" si="8"/>
        <v>0</v>
      </c>
      <c r="Q9">
        <f>59.74*10.764</f>
        <v>643.04135999999994</v>
      </c>
      <c r="R9" s="2">
        <f>16902000+174000+30000</f>
        <v>17106000</v>
      </c>
      <c r="S9" s="8" t="s">
        <v>22</v>
      </c>
      <c r="T9" s="8">
        <v>37</v>
      </c>
    </row>
    <row r="10" spans="1:20" x14ac:dyDescent="0.25">
      <c r="A10" s="4">
        <f t="shared" si="0"/>
        <v>0</v>
      </c>
      <c r="B10" s="4">
        <f t="shared" si="1"/>
        <v>1092.7417090909089</v>
      </c>
      <c r="C10" s="4">
        <f t="shared" si="9"/>
        <v>1311.2900509090907</v>
      </c>
      <c r="D10" s="4">
        <f t="shared" si="2"/>
        <v>1573.5480610909087</v>
      </c>
      <c r="E10" s="17">
        <f t="shared" si="3"/>
        <v>35262493</v>
      </c>
      <c r="F10" s="10">
        <f t="shared" si="4"/>
        <v>32270</v>
      </c>
      <c r="G10" s="10">
        <f t="shared" si="5"/>
        <v>26891</v>
      </c>
      <c r="H10" s="10">
        <f t="shared" si="6"/>
        <v>22410</v>
      </c>
      <c r="I10" s="4" t="e">
        <f>#REF!</f>
        <v>#REF!</v>
      </c>
      <c r="J10" s="4" t="str">
        <f t="shared" si="7"/>
        <v>31.08.24</v>
      </c>
      <c r="O10">
        <v>0</v>
      </c>
      <c r="P10">
        <f>111.67*10.764</f>
        <v>1202.0158799999999</v>
      </c>
      <c r="Q10">
        <f>P10/1.1</f>
        <v>1092.7417090909089</v>
      </c>
      <c r="R10" s="2">
        <f>33237993+1994500+30000</f>
        <v>35262493</v>
      </c>
      <c r="S10" s="8" t="s">
        <v>24</v>
      </c>
      <c r="T10" s="8">
        <v>27</v>
      </c>
    </row>
    <row r="11" spans="1:20" x14ac:dyDescent="0.25">
      <c r="A11" s="4">
        <f t="shared" si="0"/>
        <v>0</v>
      </c>
      <c r="B11" s="4">
        <f t="shared" si="1"/>
        <v>1202</v>
      </c>
      <c r="C11" s="4">
        <f t="shared" si="9"/>
        <v>1442.3999999999999</v>
      </c>
      <c r="D11" s="4">
        <f t="shared" si="2"/>
        <v>1730.8799999999999</v>
      </c>
      <c r="E11" s="17">
        <f t="shared" si="3"/>
        <v>33052000</v>
      </c>
      <c r="F11" s="15">
        <f t="shared" si="4"/>
        <v>27498</v>
      </c>
      <c r="G11" s="10">
        <f t="shared" si="5"/>
        <v>22915</v>
      </c>
      <c r="H11" s="10">
        <f t="shared" si="6"/>
        <v>19095</v>
      </c>
      <c r="I11" s="4" t="e">
        <f>#REF!</f>
        <v>#REF!</v>
      </c>
      <c r="J11" s="4" t="str">
        <f t="shared" si="7"/>
        <v>08.06.24</v>
      </c>
      <c r="O11">
        <v>0</v>
      </c>
      <c r="P11">
        <f t="shared" si="8"/>
        <v>0</v>
      </c>
      <c r="Q11">
        <v>1202</v>
      </c>
      <c r="R11" s="2">
        <f>32500000+522000+30000</f>
        <v>33052000</v>
      </c>
      <c r="S11" s="8" t="s">
        <v>25</v>
      </c>
      <c r="T11" s="8">
        <v>21</v>
      </c>
    </row>
    <row r="12" spans="1:20" x14ac:dyDescent="0.25">
      <c r="A12" s="4">
        <f t="shared" si="0"/>
        <v>0</v>
      </c>
      <c r="B12" s="4">
        <f t="shared" si="1"/>
        <v>435.4527272727272</v>
      </c>
      <c r="C12" s="4">
        <f t="shared" si="9"/>
        <v>522.54327272727267</v>
      </c>
      <c r="D12" s="4">
        <f t="shared" si="2"/>
        <v>627.0519272727272</v>
      </c>
      <c r="E12" s="17">
        <f t="shared" si="3"/>
        <v>13454937</v>
      </c>
      <c r="F12" s="10">
        <f t="shared" si="4"/>
        <v>30899</v>
      </c>
      <c r="G12" s="10">
        <f t="shared" si="5"/>
        <v>25749</v>
      </c>
      <c r="H12" s="10">
        <f t="shared" si="6"/>
        <v>21457</v>
      </c>
      <c r="I12" s="4" t="e">
        <f>#REF!</f>
        <v>#REF!</v>
      </c>
      <c r="J12" s="4" t="str">
        <f t="shared" si="7"/>
        <v>30.05.24</v>
      </c>
      <c r="O12">
        <v>0</v>
      </c>
      <c r="P12">
        <f>44.5*10.764</f>
        <v>478.99799999999999</v>
      </c>
      <c r="Q12">
        <f t="shared" ref="Q12:Q15" si="10">P12/1.1</f>
        <v>435.4527272727272</v>
      </c>
      <c r="R12" s="2">
        <f>12664937+760000+30000</f>
        <v>13454937</v>
      </c>
      <c r="S12" s="8" t="s">
        <v>26</v>
      </c>
      <c r="T12" s="8">
        <v>20</v>
      </c>
    </row>
    <row r="13" spans="1:20" x14ac:dyDescent="0.25">
      <c r="A13" s="4">
        <f t="shared" si="0"/>
        <v>0</v>
      </c>
      <c r="B13" s="4">
        <f t="shared" si="1"/>
        <v>768.15818181818167</v>
      </c>
      <c r="C13" s="4">
        <f t="shared" si="9"/>
        <v>921.78981818181796</v>
      </c>
      <c r="D13" s="4">
        <f t="shared" si="2"/>
        <v>1106.1477818181816</v>
      </c>
      <c r="E13" s="17">
        <f t="shared" si="3"/>
        <v>25015166</v>
      </c>
      <c r="F13" s="10">
        <f t="shared" si="4"/>
        <v>32565</v>
      </c>
      <c r="G13" s="10">
        <f t="shared" si="5"/>
        <v>27138</v>
      </c>
      <c r="H13" s="10">
        <f t="shared" si="6"/>
        <v>22615</v>
      </c>
      <c r="I13" s="4" t="e">
        <f>#REF!</f>
        <v>#REF!</v>
      </c>
      <c r="J13" s="4" t="str">
        <f t="shared" si="7"/>
        <v>11.03.24</v>
      </c>
      <c r="O13">
        <v>0</v>
      </c>
      <c r="P13">
        <f>78.5*10.764</f>
        <v>844.97399999999993</v>
      </c>
      <c r="Q13">
        <f t="shared" si="10"/>
        <v>768.15818181818167</v>
      </c>
      <c r="R13" s="2">
        <f>23570666+1414500+30000</f>
        <v>25015166</v>
      </c>
      <c r="S13" s="8" t="s">
        <v>27</v>
      </c>
      <c r="T13" s="8">
        <v>38</v>
      </c>
    </row>
    <row r="14" spans="1:20" x14ac:dyDescent="0.25">
      <c r="A14" s="4">
        <f t="shared" si="0"/>
        <v>0</v>
      </c>
      <c r="B14" s="4">
        <f t="shared" si="1"/>
        <v>435.4527272727272</v>
      </c>
      <c r="C14" s="4">
        <f t="shared" si="9"/>
        <v>522.54327272727267</v>
      </c>
      <c r="D14" s="4">
        <f t="shared" ref="D14:D15" si="11">C14*1.2</f>
        <v>627.0519272727272</v>
      </c>
      <c r="E14" s="17">
        <f t="shared" ref="E14:E15" si="12">R14</f>
        <v>13924319</v>
      </c>
      <c r="F14" s="10">
        <f t="shared" ref="F14:F15" si="13">ROUND((E14/B14),0)</f>
        <v>31977</v>
      </c>
      <c r="G14" s="10">
        <f t="shared" ref="G14:G15" si="14">ROUND((E14/C14),0)</f>
        <v>26647</v>
      </c>
      <c r="H14" s="10">
        <f t="shared" ref="H14:H15" si="15">ROUND((E14/D14),0)</f>
        <v>22206</v>
      </c>
      <c r="I14" s="4" t="e">
        <f>#REF!</f>
        <v>#REF!</v>
      </c>
      <c r="J14" s="4" t="str">
        <f t="shared" ref="J14:J15" si="16">S14</f>
        <v>23.11.23</v>
      </c>
      <c r="O14">
        <v>0</v>
      </c>
      <c r="P14">
        <f>44.5*10.764</f>
        <v>478.99799999999999</v>
      </c>
      <c r="Q14">
        <f t="shared" si="10"/>
        <v>435.4527272727272</v>
      </c>
      <c r="R14" s="2">
        <f>13107819+786500+30000</f>
        <v>13924319</v>
      </c>
      <c r="S14" s="8" t="s">
        <v>28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7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ref="P15" si="17">O15/1.2</f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8" spans="7:24" x14ac:dyDescent="0.25">
      <c r="G18" t="s">
        <v>13</v>
      </c>
    </row>
    <row r="20" spans="7:24" x14ac:dyDescent="0.25">
      <c r="G20" t="s">
        <v>32</v>
      </c>
      <c r="H20" s="16">
        <v>1763</v>
      </c>
      <c r="I20">
        <f>163.78*10.764</f>
        <v>1762.9279199999999</v>
      </c>
      <c r="J20" t="s">
        <v>19</v>
      </c>
    </row>
    <row r="21" spans="7:24" x14ac:dyDescent="0.25">
      <c r="G21" t="s">
        <v>21</v>
      </c>
      <c r="H21" s="16">
        <v>28500</v>
      </c>
    </row>
    <row r="22" spans="7:24" x14ac:dyDescent="0.25">
      <c r="G22" s="6"/>
      <c r="H22" s="20">
        <f>H21*H20</f>
        <v>50245500</v>
      </c>
      <c r="O22" t="s">
        <v>18</v>
      </c>
      <c r="P22">
        <v>1637</v>
      </c>
    </row>
    <row r="23" spans="7:24" x14ac:dyDescent="0.25">
      <c r="G23" s="6" t="s">
        <v>31</v>
      </c>
      <c r="H23" s="18">
        <f>3*1200000</f>
        <v>3600000</v>
      </c>
    </row>
    <row r="24" spans="7:24" x14ac:dyDescent="0.25">
      <c r="G24" s="6"/>
      <c r="H24" s="18">
        <f>H23+H22</f>
        <v>53845500</v>
      </c>
    </row>
    <row r="25" spans="7:24" x14ac:dyDescent="0.25">
      <c r="H25" s="21">
        <f>H24*90%</f>
        <v>48460950</v>
      </c>
      <c r="O25" t="s">
        <v>29</v>
      </c>
      <c r="P25">
        <v>44</v>
      </c>
    </row>
    <row r="26" spans="7:24" x14ac:dyDescent="0.25">
      <c r="P26" s="11">
        <f>P25+P22</f>
        <v>1681</v>
      </c>
      <c r="Q26" s="11"/>
      <c r="R26" s="13"/>
      <c r="T26" s="11"/>
      <c r="U26" s="11"/>
      <c r="V26" s="11"/>
      <c r="W26" s="11"/>
      <c r="X26" s="11"/>
    </row>
    <row r="27" spans="7:24" x14ac:dyDescent="0.25">
      <c r="G27" t="s">
        <v>14</v>
      </c>
      <c r="I27" t="s">
        <v>20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G28" t="s">
        <v>15</v>
      </c>
      <c r="H28" s="16">
        <v>30113410</v>
      </c>
      <c r="I28" t="s">
        <v>30</v>
      </c>
      <c r="P28" s="19">
        <f>H20-P26</f>
        <v>82</v>
      </c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16</v>
      </c>
      <c r="H29" s="16">
        <v>1988000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 s="16">
        <v>30000</v>
      </c>
      <c r="I30">
        <f>4.81*1.2</f>
        <v>5.7719999999999994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H31" s="16">
        <f>SUM(H28:H30)</f>
        <v>32131410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2EC5A-93A5-47B0-BFF3-0D1B9EE49C0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2025-01-08T06:34:03Z</dcterms:modified>
</cp:coreProperties>
</file>