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Hemant Vijay Hatankar\"/>
    </mc:Choice>
  </mc:AlternateContent>
  <xr:revisionPtr revIDLastSave="0" documentId="13_ncr:1_{3D5AF292-DB4C-492B-A58F-80FBA02E676F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5" sheetId="17" r:id="rId3"/>
    <sheet name="Sheet4" sheetId="16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9" i="4" l="1"/>
  <c r="Q16" i="4"/>
  <c r="R17" i="4" l="1"/>
  <c r="O39" i="4" l="1"/>
  <c r="O38" i="4"/>
  <c r="O37" i="4"/>
  <c r="O36" i="4"/>
  <c r="O35" i="4"/>
  <c r="O34" i="4"/>
  <c r="O33" i="4"/>
  <c r="O40" i="4" s="1"/>
  <c r="O32" i="4"/>
  <c r="P5" i="4" l="1"/>
  <c r="Q7" i="4"/>
  <c r="P6" i="4"/>
  <c r="G33" i="4"/>
  <c r="H41" i="4"/>
  <c r="G31" i="4"/>
  <c r="H30" i="4"/>
  <c r="H29" i="4"/>
  <c r="P12" i="4" l="1"/>
  <c r="P11" i="4"/>
  <c r="P10" i="4"/>
  <c r="P9" i="4"/>
  <c r="P8" i="4"/>
  <c r="Q4" i="4"/>
  <c r="Q3" i="4"/>
  <c r="P21" i="4"/>
  <c r="Q21" i="4" s="1"/>
  <c r="P20" i="4"/>
  <c r="Q20" i="4" s="1"/>
  <c r="P19" i="4"/>
  <c r="Q19" i="4" s="1"/>
  <c r="P18" i="4"/>
  <c r="Q18" i="4" s="1"/>
  <c r="P17" i="4"/>
  <c r="P16" i="4"/>
  <c r="P22" i="4" l="1"/>
  <c r="Q22" i="4" s="1"/>
  <c r="P23" i="4" l="1"/>
  <c r="Q23" i="4" s="1"/>
  <c r="P13" i="4" l="1"/>
  <c r="Q13" i="4" s="1"/>
  <c r="P24" i="4"/>
  <c r="Q24" i="4" s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8" i="4" l="1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<sst xmlns="http://schemas.openxmlformats.org/spreadsheetml/2006/main" count="49" uniqueCount="46">
  <si>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</si>
  <si>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</si>
  <si>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</si>
  <si>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</si>
  <si>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</si>
  <si>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</si>
  <si>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</si>
  <si>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</si>
  <si>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</si>
  <si>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</si>
  <si>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</si>
  <si>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</si>
  <si>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</si>
  <si>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</si>
  <si>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</si>
  <si>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</si>
  <si>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</si>
  <si>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</si>
  <si>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</si>
  <si>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</si>
  <si>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</si>
  <si>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</si>
  <si>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</si>
  <si>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</si>
  <si>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</si>
  <si>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</si>
  <si>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</si>
  <si>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</si>
  <si>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</si>
  <si>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Rate on Built up  area (10%)</t>
  </si>
  <si>
    <t>Built up area (10%)</t>
  </si>
  <si>
    <t>Depreciation (100-10)X24/60</t>
  </si>
  <si>
    <t>rate on C.A</t>
  </si>
  <si>
    <t>ca</t>
  </si>
  <si>
    <t>bal</t>
  </si>
  <si>
    <t>rate</t>
  </si>
  <si>
    <t>fmv</t>
  </si>
  <si>
    <t>agreement  - 18.10.22</t>
  </si>
  <si>
    <t>av</t>
  </si>
  <si>
    <t>sd</t>
  </si>
  <si>
    <t>rd</t>
  </si>
  <si>
    <t>Flat No. 2304, 23rd Floor, Marathon Nexworld Aura-A, Near H P Petrol Pump, Shil, Village - Betwade And bhopar, 400612</t>
  </si>
  <si>
    <t>10000 on ca</t>
  </si>
  <si>
    <t>mca</t>
  </si>
  <si>
    <t>part oc</t>
  </si>
  <si>
    <t>SBI\RACPC Ghatkopar (West)\Hemant Vijay Hatankar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</si>
</sst>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Alignment="1">
      <alignment wrapText="1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2" fillId="0" borderId="0" xfId="0" applyFont="1"/>
    <xf numFmtId="0" fontId="8" fillId="0" borderId="0" xfId="0" applyFont="1" applyAlignment="1">
      <alignment horizontal="right"/>
    </xf>
    <xf numFmtId="2" fontId="1" fillId="0" borderId="0" xfId="0" applyNumberFormat="1" applyFont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4" xfId="0" applyFont="1" applyFill="1" applyBorder="1"/>
    <xf numFmtId="0" fontId="1" fillId="4" borderId="0" xfId="0" applyFont="1" applyFill="1"/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841375</xdr:colOff>
      <xdr:row>30</xdr:row>
      <xdr:rowOff>73025</xdr:rowOff>
    </xdr:from>
    <xdr:to>
      <xdr:col>23</xdr:col>
      <xdr:colOff>709311</xdr:colOff>
      <xdr:row>54</xdr:row>
      <xdr:rowOff>106891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60AE7-B395-4DFA-9EC8-64C3744E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025" y="8150225"/>
          <a:ext cx="8211836" cy="460586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8</xdr:row>
      <xdr:rowOff>79374</xdr:rowOff>
    </xdr:from>
    <xdr:to>
      <xdr:col>10</xdr:col>
      <xdr:colOff>103503</xdr:colOff>
      <xdr:row>42</xdr:row>
      <xdr:rowOff>58320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E8994-DA48-4FD8-88F1-CC6B1710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" y="1603374"/>
          <a:ext cx="6143941" cy="618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393873</xdr:colOff>
      <xdr:row>8</xdr:row>
      <xdr:rowOff>79375</xdr:rowOff>
    </xdr:from>
    <xdr:to>
      <xdr:col>21</xdr:col>
      <xdr:colOff>413892</xdr:colOff>
      <xdr:row>47</xdr:row>
      <xdr:rowOff>156802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A7A481-882A-4E07-A834-31A6A37F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5748" y="1603375"/>
          <a:ext cx="6743082" cy="72370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0</xdr:rowOff>
    </xdr:from>
    <xdr:to>
      <xdr:col>14</xdr:col>
      <xdr:colOff>353554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8A1AB-6448-4BEC-A052-5364426F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0"/>
          <a:ext cx="8087854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144001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DFF1C-CC38-4B38-B09C-1301FEAE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068801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13</xdr:col>
      <xdr:colOff>382119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33767-4BCE-4C5A-8181-FBAC3698A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0"/>
          <a:ext cx="8021169" cy="8002117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0</xdr:row>
      <xdr:rowOff>0</xdr:rowOff>
    </xdr:from>
    <xdr:to>
      <xdr:col>23</xdr:col>
      <xdr:colOff>581804</xdr:colOff>
      <xdr:row>38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01A2F-1A5E-4841-8F67-15EF95C7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0"/>
          <a:ext cx="5582429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0</xdr:row>
      <xdr:rowOff>66675</xdr:rowOff>
    </xdr:from>
    <xdr:to>
      <xdr:col>16</xdr:col>
      <xdr:colOff>410484</xdr:colOff>
      <xdr:row>45</xdr:row>
      <xdr:rowOff>20240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A8C0F-1DC6-449C-8E59-AEEA58FD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66675"/>
          <a:ext cx="6516009" cy="8526065"/>
        </a:xfrm>
        <a:prstGeom prst="rect">
          <a:avLst/>
        </a:prstGeom>
      </xdr:spPr>
    </xdr:pic>
    <xdr:clientData/>
  </xdr:twoCellAnchor>
  <xdr:twoCellAnchor>
    <xdr:from>
      <xdr:col>17</xdr:col>
      <xdr:colOff>371475</xdr:colOff>
      <xdr:row>7</xdr:row>
      <xdr:rowOff>95249</xdr:rowOff>
    </xdr:from>
    <xdr:to>
      <xdr:col>28</xdr:col>
      <xdr:colOff>609534</xdr:colOff>
      <xdr:row>33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5286E-4A33-413A-A075-7D6B240A3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1428749"/>
          <a:ext cx="6943659" cy="494347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18</xdr:col>
      <xdr:colOff>563245</xdr:colOff>
      <xdr:row>53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893FA-AD68-44D3-8696-D69DBC0BF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524000"/>
          <a:ext cx="9097645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18</xdr:row>
      <xdr:rowOff>0</xdr:rowOff>
    </xdr:from>
    <xdr:to>
      <xdr:col>18</xdr:col>
      <xdr:colOff>187325</xdr:colOff>
      <xdr:row>73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87E314-CB13-4272-9D96-CC190F06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0" y="3429000"/>
          <a:ext cx="7553325" cy="10553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16</xdr:col>
      <xdr:colOff>238125</xdr:colOff>
      <xdr:row>58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909F6D-5E00-4AA5-AD1D-29297672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7553325" cy="10982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1"/>
  <sheetViews>
    <sheetView tabSelected="1" topLeftCell="E4" zoomScale="115" zoomScaleNormal="115" workbookViewId="0">
      <selection activeCell="V6" sqref="V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2" max="22" width="19" style="25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30</v>
      </c>
      <c r="D1" s="3" t="s">
        <v>9</v>
      </c>
      <c r="E1" s="3" t="s">
        <v>1</v>
      </c>
      <c r="F1" s="7" t="s">
        <v>8</v>
      </c>
      <c r="G1" s="7" t="s">
        <v>29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V1" s="36"/>
    </row>
    <row r="2" spans="1:26" s="1" customFormat="1" ht="44.25" customHeight="1" x14ac:dyDescent="0.25">
      <c r="A2" s="58" t="s">
        <v>24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23"/>
      <c r="T2" s="60"/>
      <c r="U2" s="60"/>
      <c r="V2" s="60"/>
      <c r="W2" s="60"/>
      <c r="X2" s="60"/>
      <c r="Y2" s="60"/>
    </row>
    <row r="3" spans="1:26" x14ac:dyDescent="0.25">
      <c r="A3" s="4">
        <f t="shared" ref="A3:A6" si="0">N3</f>
        <v>0</v>
      </c>
      <c r="B3" s="4">
        <f t="shared" ref="B3:B6" si="1">Q3</f>
        <v>405.83333333333337</v>
      </c>
      <c r="C3" s="4">
        <f>B3*1.1</f>
        <v>446.41666666666674</v>
      </c>
      <c r="D3" s="4">
        <f t="shared" ref="D3:D6" si="2">C3*1.2</f>
        <v>535.70000000000005</v>
      </c>
      <c r="E3" s="5">
        <f t="shared" ref="E3:E6" si="3">R3</f>
        <v>3499000</v>
      </c>
      <c r="F3" s="4">
        <f t="shared" ref="F3:F6" si="4">ROUND((E3/B3),0)</f>
        <v>8622</v>
      </c>
      <c r="G3" s="4">
        <f t="shared" ref="G3:G6" si="5">ROUND((E3/C3),0)</f>
        <v>7838</v>
      </c>
      <c r="H3" s="4">
        <f t="shared" ref="H3:H6" si="6">ROUND((E3/D3),0)</f>
        <v>6532</v>
      </c>
      <c r="I3" s="4" t="e">
        <f>#REF!</f>
        <v>#REF!</v>
      </c>
      <c r="J3" s="4" t="e">
        <f>#REF!</f>
        <v>#REF!</v>
      </c>
      <c r="O3">
        <v>0</v>
      </c>
      <c r="P3" s="25">
        <v>487</v>
      </c>
      <c r="Q3" s="25">
        <f t="shared" ref="Q3:Q7" si="7">P3/1.2</f>
        <v>405.83333333333337</v>
      </c>
      <c r="R3" s="2">
        <v>3499000</v>
      </c>
      <c r="S3" s="2"/>
      <c r="T3" s="59"/>
      <c r="U3" s="59"/>
      <c r="V3" s="59"/>
      <c r="W3" s="59"/>
      <c r="X3" s="59"/>
      <c r="Y3" s="59"/>
    </row>
    <row r="4" spans="1:26" ht="15.75" thickBot="1" x14ac:dyDescent="0.3">
      <c r="A4" s="4">
        <f t="shared" si="0"/>
        <v>0</v>
      </c>
      <c r="B4" s="4">
        <f t="shared" si="1"/>
        <v>745.83333333333337</v>
      </c>
      <c r="C4" s="4">
        <f t="shared" ref="C4:C8" si="8">B4*1.1</f>
        <v>820.41666666666674</v>
      </c>
      <c r="D4" s="4">
        <f t="shared" si="2"/>
        <v>984.5</v>
      </c>
      <c r="E4" s="5">
        <f t="shared" si="3"/>
        <v>7500000</v>
      </c>
      <c r="F4" s="57">
        <f t="shared" si="4"/>
        <v>10056</v>
      </c>
      <c r="G4" s="4">
        <f t="shared" si="5"/>
        <v>9142</v>
      </c>
      <c r="H4" s="4">
        <f t="shared" si="6"/>
        <v>7618</v>
      </c>
      <c r="I4" s="4" t="e">
        <f>#REF!</f>
        <v>#REF!</v>
      </c>
      <c r="J4" s="4" t="e">
        <f>#REF!</f>
        <v>#REF!</v>
      </c>
      <c r="O4">
        <v>0</v>
      </c>
      <c r="P4" s="25">
        <v>895</v>
      </c>
      <c r="Q4" s="25">
        <f t="shared" si="7"/>
        <v>745.83333333333337</v>
      </c>
      <c r="R4" s="2">
        <v>7500000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368</v>
      </c>
      <c r="C5" s="4">
        <f t="shared" si="8"/>
        <v>404.8</v>
      </c>
      <c r="D5" s="4">
        <f t="shared" si="2"/>
        <v>485.76</v>
      </c>
      <c r="E5" s="5">
        <f t="shared" si="3"/>
        <v>3900000</v>
      </c>
      <c r="F5" s="4">
        <f t="shared" si="4"/>
        <v>10598</v>
      </c>
      <c r="G5" s="4">
        <f t="shared" si="5"/>
        <v>9634</v>
      </c>
      <c r="H5" s="4">
        <f t="shared" si="6"/>
        <v>8029</v>
      </c>
      <c r="I5" s="4" t="e">
        <f>#REF!</f>
        <v>#REF!</v>
      </c>
      <c r="J5" s="4" t="e">
        <f>#REF!</f>
        <v>#REF!</v>
      </c>
      <c r="O5">
        <v>0</v>
      </c>
      <c r="P5" s="25">
        <f>O5/1.2</f>
        <v>0</v>
      </c>
      <c r="Q5" s="25">
        <v>368</v>
      </c>
      <c r="R5" s="2">
        <v>3900000</v>
      </c>
      <c r="S5" s="2"/>
      <c r="T5" s="47" t="s">
        <v>11</v>
      </c>
      <c r="U5" s="31"/>
      <c r="V5" s="32">
        <v>10200</v>
      </c>
      <c r="W5" s="55" t="s">
        <v>32</v>
      </c>
      <c r="X5" s="10"/>
    </row>
    <row r="6" spans="1:26" ht="37.5" customHeight="1" x14ac:dyDescent="0.25">
      <c r="A6" s="4">
        <f t="shared" si="0"/>
        <v>0</v>
      </c>
      <c r="B6" s="4">
        <f t="shared" si="1"/>
        <v>356</v>
      </c>
      <c r="C6" s="4">
        <f t="shared" si="8"/>
        <v>391.6</v>
      </c>
      <c r="D6" s="4">
        <f t="shared" si="2"/>
        <v>469.92</v>
      </c>
      <c r="E6" s="5">
        <f t="shared" si="3"/>
        <v>3500000</v>
      </c>
      <c r="F6" s="8">
        <f t="shared" si="4"/>
        <v>9831</v>
      </c>
      <c r="G6" s="4">
        <f t="shared" si="5"/>
        <v>8938</v>
      </c>
      <c r="H6" s="4">
        <f t="shared" si="6"/>
        <v>7448</v>
      </c>
      <c r="I6" s="4" t="e">
        <f>#REF!</f>
        <v>#REF!</v>
      </c>
      <c r="J6" s="4" t="e">
        <f>#REF!</f>
        <v>#REF!</v>
      </c>
      <c r="O6">
        <v>0</v>
      </c>
      <c r="P6" s="25">
        <f>O6/1.2</f>
        <v>0</v>
      </c>
      <c r="Q6" s="25">
        <v>356</v>
      </c>
      <c r="R6" s="2">
        <v>3500000</v>
      </c>
      <c r="S6" s="2"/>
      <c r="T6" s="48" t="s">
        <v>12</v>
      </c>
      <c r="U6" s="11"/>
      <c r="V6" s="28">
        <v>2800</v>
      </c>
      <c r="W6" s="12"/>
      <c r="X6" s="10"/>
    </row>
    <row r="7" spans="1:26" ht="15.75" x14ac:dyDescent="0.25">
      <c r="A7" s="4">
        <f t="shared" ref="A7" si="9">N7</f>
        <v>0</v>
      </c>
      <c r="B7" s="4">
        <f t="shared" ref="B7" si="10">Q7</f>
        <v>400</v>
      </c>
      <c r="C7" s="4">
        <f t="shared" si="8"/>
        <v>440.00000000000006</v>
      </c>
      <c r="D7" s="4">
        <f t="shared" ref="D7" si="11">C7*1.2</f>
        <v>528</v>
      </c>
      <c r="E7" s="5">
        <f t="shared" ref="E7" si="12">R7</f>
        <v>4800000</v>
      </c>
      <c r="F7" s="4">
        <f t="shared" ref="F7" si="13">ROUND((E7/B7),0)</f>
        <v>12000</v>
      </c>
      <c r="G7" s="4">
        <f t="shared" ref="G7" si="14">ROUND((E7/C7),0)</f>
        <v>10909</v>
      </c>
      <c r="H7" s="4">
        <f t="shared" ref="H7" si="15">ROUND((E7/D7),0)</f>
        <v>9091</v>
      </c>
      <c r="I7" s="4" t="e">
        <f>#REF!</f>
        <v>#REF!</v>
      </c>
      <c r="J7" s="4" t="e">
        <f>#REF!</f>
        <v>#REF!</v>
      </c>
      <c r="O7">
        <v>0</v>
      </c>
      <c r="P7" s="25">
        <v>480</v>
      </c>
      <c r="Q7" s="25">
        <f t="shared" si="7"/>
        <v>400</v>
      </c>
      <c r="R7" s="2">
        <v>4800000</v>
      </c>
      <c r="S7" s="2"/>
      <c r="T7" s="13" t="s">
        <v>13</v>
      </c>
      <c r="U7" s="11"/>
      <c r="V7" s="28">
        <f>V5-V6</f>
        <v>7400</v>
      </c>
      <c r="W7" s="12"/>
      <c r="X7" s="10"/>
    </row>
    <row r="8" spans="1:26" ht="15.75" x14ac:dyDescent="0.25">
      <c r="A8" s="4">
        <f t="shared" ref="A8:A12" si="16">N8</f>
        <v>0</v>
      </c>
      <c r="B8" s="4">
        <f t="shared" ref="B8:B12" si="17">Q8</f>
        <v>461</v>
      </c>
      <c r="C8" s="4">
        <f t="shared" si="8"/>
        <v>507.1</v>
      </c>
      <c r="D8" s="4">
        <f t="shared" ref="D8:D12" si="18">C8*1.2</f>
        <v>608.52</v>
      </c>
      <c r="E8" s="5">
        <f t="shared" ref="E8:E12" si="19">R8</f>
        <v>5263000</v>
      </c>
      <c r="F8" s="57">
        <f t="shared" ref="F8:F12" si="20">ROUND((E8/B8),0)</f>
        <v>11416</v>
      </c>
      <c r="G8" s="4">
        <f t="shared" ref="G8:G12" si="21">ROUND((E8/C8),0)</f>
        <v>10379</v>
      </c>
      <c r="H8" s="4">
        <f t="shared" ref="H8:H12" si="22">ROUND((E8/D8),0)</f>
        <v>8649</v>
      </c>
      <c r="I8" s="4" t="e">
        <f>#REF!</f>
        <v>#REF!</v>
      </c>
      <c r="J8" s="4" t="e">
        <f>#REF!</f>
        <v>#REF!</v>
      </c>
      <c r="O8">
        <v>0</v>
      </c>
      <c r="P8" s="25">
        <f t="shared" ref="P8:P12" si="23">O8/1.2</f>
        <v>0</v>
      </c>
      <c r="Q8" s="25">
        <v>461</v>
      </c>
      <c r="R8" s="2">
        <v>5263000</v>
      </c>
      <c r="S8" s="2"/>
      <c r="T8" s="13" t="s">
        <v>14</v>
      </c>
      <c r="U8" s="11"/>
      <c r="V8" s="28">
        <f>V6</f>
        <v>2800</v>
      </c>
      <c r="W8" s="12"/>
      <c r="X8" s="10"/>
    </row>
    <row r="9" spans="1:26" ht="15.75" x14ac:dyDescent="0.25">
      <c r="A9" s="4">
        <f t="shared" si="16"/>
        <v>0</v>
      </c>
      <c r="B9" s="4">
        <f t="shared" si="17"/>
        <v>228</v>
      </c>
      <c r="C9" s="4">
        <f>B9*1.2</f>
        <v>273.59999999999997</v>
      </c>
      <c r="D9" s="4">
        <f t="shared" si="18"/>
        <v>328.31999999999994</v>
      </c>
      <c r="E9" s="5">
        <f t="shared" si="19"/>
        <v>2000000</v>
      </c>
      <c r="F9" s="4">
        <f t="shared" si="20"/>
        <v>8772</v>
      </c>
      <c r="G9" s="4">
        <f t="shared" si="21"/>
        <v>7310</v>
      </c>
      <c r="H9" s="4">
        <f t="shared" si="22"/>
        <v>6092</v>
      </c>
      <c r="I9" s="4" t="e">
        <f>#REF!</f>
        <v>#REF!</v>
      </c>
      <c r="J9" s="4" t="e">
        <f>#REF!</f>
        <v>#REF!</v>
      </c>
      <c r="O9">
        <v>0</v>
      </c>
      <c r="P9" s="25">
        <f t="shared" si="23"/>
        <v>0</v>
      </c>
      <c r="Q9" s="25">
        <v>228</v>
      </c>
      <c r="R9" s="2">
        <v>2000000</v>
      </c>
      <c r="S9" s="2"/>
      <c r="T9" s="13" t="s">
        <v>15</v>
      </c>
      <c r="U9" s="33"/>
      <c r="V9" s="49">
        <f>W9-W10</f>
        <v>5</v>
      </c>
      <c r="W9" s="14">
        <v>2025</v>
      </c>
      <c r="X9" s="39"/>
    </row>
    <row r="10" spans="1:26" ht="15.75" x14ac:dyDescent="0.25">
      <c r="A10" s="4">
        <f t="shared" si="16"/>
        <v>0</v>
      </c>
      <c r="B10" s="4">
        <f t="shared" si="17"/>
        <v>250</v>
      </c>
      <c r="C10" s="4">
        <f>B10*1.2</f>
        <v>300</v>
      </c>
      <c r="D10" s="4">
        <f t="shared" si="18"/>
        <v>360</v>
      </c>
      <c r="E10" s="5">
        <f t="shared" si="19"/>
        <v>2193000</v>
      </c>
      <c r="F10" s="4">
        <f t="shared" si="20"/>
        <v>8772</v>
      </c>
      <c r="G10" s="4">
        <f t="shared" si="21"/>
        <v>7310</v>
      </c>
      <c r="H10" s="4">
        <f t="shared" si="22"/>
        <v>6092</v>
      </c>
      <c r="I10" s="4" t="e">
        <f>#REF!</f>
        <v>#REF!</v>
      </c>
      <c r="J10" s="4" t="e">
        <f>#REF!</f>
        <v>#REF!</v>
      </c>
      <c r="O10">
        <v>0</v>
      </c>
      <c r="P10" s="25">
        <f t="shared" si="23"/>
        <v>0</v>
      </c>
      <c r="Q10" s="25">
        <v>250</v>
      </c>
      <c r="R10" s="2">
        <v>2193000</v>
      </c>
      <c r="S10" s="2"/>
      <c r="T10" s="13" t="s">
        <v>16</v>
      </c>
      <c r="U10" s="33"/>
      <c r="V10" s="49">
        <f>V11-V9</f>
        <v>55</v>
      </c>
      <c r="W10" s="54">
        <v>2020</v>
      </c>
      <c r="X10" s="39" t="s">
        <v>44</v>
      </c>
      <c r="Y10" s="6"/>
      <c r="Z10" s="6"/>
    </row>
    <row r="11" spans="1:26" ht="15.75" x14ac:dyDescent="0.25">
      <c r="A11" s="4">
        <f t="shared" si="16"/>
        <v>0</v>
      </c>
      <c r="B11" s="4">
        <f t="shared" si="17"/>
        <v>334</v>
      </c>
      <c r="C11" s="4">
        <f>B11*1.2</f>
        <v>400.8</v>
      </c>
      <c r="D11" s="4">
        <f t="shared" si="18"/>
        <v>480.96</v>
      </c>
      <c r="E11" s="5">
        <f t="shared" si="19"/>
        <v>3417000</v>
      </c>
      <c r="F11" s="57">
        <f t="shared" si="20"/>
        <v>10231</v>
      </c>
      <c r="G11" s="4">
        <f t="shared" si="21"/>
        <v>8525</v>
      </c>
      <c r="H11" s="4">
        <f t="shared" si="22"/>
        <v>7105</v>
      </c>
      <c r="I11" s="4" t="e">
        <f>#REF!</f>
        <v>#REF!</v>
      </c>
      <c r="J11" s="4" t="e">
        <f>#REF!</f>
        <v>#REF!</v>
      </c>
      <c r="O11">
        <v>0</v>
      </c>
      <c r="P11" s="25">
        <f t="shared" si="23"/>
        <v>0</v>
      </c>
      <c r="Q11" s="25">
        <v>334</v>
      </c>
      <c r="R11" s="2">
        <v>3417000</v>
      </c>
      <c r="S11" s="2"/>
      <c r="T11" s="13" t="s">
        <v>17</v>
      </c>
      <c r="U11" s="33"/>
      <c r="V11" s="49">
        <v>60</v>
      </c>
      <c r="W11" s="14"/>
      <c r="X11" s="39"/>
    </row>
    <row r="12" spans="1:26" ht="22.5" customHeight="1" x14ac:dyDescent="0.25">
      <c r="A12" s="4">
        <f t="shared" si="16"/>
        <v>0</v>
      </c>
      <c r="B12" s="4">
        <f t="shared" si="17"/>
        <v>450</v>
      </c>
      <c r="C12" s="4">
        <f t="shared" ref="C12" si="24">B12*1.2</f>
        <v>540</v>
      </c>
      <c r="D12" s="4">
        <f t="shared" si="18"/>
        <v>648</v>
      </c>
      <c r="E12" s="5">
        <f t="shared" si="19"/>
        <v>5500000</v>
      </c>
      <c r="F12" s="4">
        <f t="shared" si="20"/>
        <v>12222</v>
      </c>
      <c r="G12" s="4">
        <f t="shared" si="21"/>
        <v>10185</v>
      </c>
      <c r="H12" s="4">
        <f t="shared" si="22"/>
        <v>8488</v>
      </c>
      <c r="I12" s="4" t="e">
        <f>#REF!</f>
        <v>#REF!</v>
      </c>
      <c r="J12" s="4" t="e">
        <f>#REF!</f>
        <v>#REF!</v>
      </c>
      <c r="O12">
        <v>0</v>
      </c>
      <c r="P12" s="25">
        <f t="shared" si="23"/>
        <v>0</v>
      </c>
      <c r="Q12" s="25">
        <v>450</v>
      </c>
      <c r="R12" s="2">
        <v>5500000</v>
      </c>
      <c r="S12" s="2"/>
      <c r="T12" s="48" t="s">
        <v>31</v>
      </c>
      <c r="U12" s="33"/>
      <c r="V12" s="49">
        <f>(100-10)*V9/V11</f>
        <v>7.5</v>
      </c>
      <c r="W12" s="14"/>
      <c r="X12" s="39"/>
    </row>
    <row r="13" spans="1:26" ht="15.75" x14ac:dyDescent="0.25">
      <c r="A13" s="4">
        <f t="shared" ref="A13:A14" si="25">N13</f>
        <v>0</v>
      </c>
      <c r="B13" s="4">
        <f t="shared" ref="B13:B14" si="26">Q13</f>
        <v>0</v>
      </c>
      <c r="C13" s="4">
        <f t="shared" ref="C13:C14" si="27">B13*1.2</f>
        <v>0</v>
      </c>
      <c r="D13" s="4">
        <f t="shared" ref="D13:D14" si="28">C13*1.2</f>
        <v>0</v>
      </c>
      <c r="E13" s="5">
        <f t="shared" ref="E13:E14" si="29">R13</f>
        <v>0</v>
      </c>
      <c r="F13" s="4" t="e">
        <f t="shared" ref="F13:F14" si="30">ROUND((E13/B13),0)</f>
        <v>#DIV/0!</v>
      </c>
      <c r="G13" s="4" t="e">
        <f t="shared" ref="G13:G14" si="31">ROUND((E13/C13),0)</f>
        <v>#DIV/0!</v>
      </c>
      <c r="H13" s="4" t="e">
        <f t="shared" ref="H13:H14" si="32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33">O13/1.2</f>
        <v>0</v>
      </c>
      <c r="Q13" s="25">
        <f t="shared" ref="Q13" si="34">P13/1.2</f>
        <v>0</v>
      </c>
      <c r="R13" s="2">
        <v>0</v>
      </c>
      <c r="S13" s="2"/>
      <c r="T13" s="13"/>
      <c r="U13" s="50"/>
      <c r="V13" s="49">
        <f>V12%</f>
        <v>7.4999999999999997E-2</v>
      </c>
      <c r="W13" s="51"/>
      <c r="X13" s="40"/>
    </row>
    <row r="14" spans="1:26" ht="15.75" x14ac:dyDescent="0.25">
      <c r="A14" s="4">
        <f t="shared" si="25"/>
        <v>0</v>
      </c>
      <c r="B14" s="4">
        <f t="shared" si="26"/>
        <v>0</v>
      </c>
      <c r="C14" s="4">
        <f t="shared" si="27"/>
        <v>0</v>
      </c>
      <c r="D14" s="4">
        <f t="shared" si="28"/>
        <v>0</v>
      </c>
      <c r="E14" s="5">
        <f t="shared" si="29"/>
        <v>0</v>
      </c>
      <c r="F14" s="4" t="e">
        <f t="shared" si="30"/>
        <v>#DIV/0!</v>
      </c>
      <c r="G14" s="4" t="e">
        <f t="shared" si="31"/>
        <v>#DIV/0!</v>
      </c>
      <c r="H14" s="4" t="e">
        <f t="shared" si="32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35">O14/1.2</f>
        <v>0</v>
      </c>
      <c r="Q14" s="25">
        <f t="shared" ref="Q14" si="36">P14/1.2</f>
        <v>0</v>
      </c>
      <c r="R14" s="2">
        <v>0</v>
      </c>
      <c r="S14" s="2"/>
      <c r="T14" s="13" t="s">
        <v>18</v>
      </c>
      <c r="U14" s="11"/>
      <c r="V14" s="28">
        <f>V8*V13</f>
        <v>210</v>
      </c>
      <c r="W14" s="12"/>
      <c r="X14" s="10"/>
    </row>
    <row r="15" spans="1:26" ht="36.75" customHeight="1" x14ac:dyDescent="0.25">
      <c r="A15" s="58" t="s">
        <v>25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23"/>
      <c r="T15" s="13" t="s">
        <v>19</v>
      </c>
      <c r="U15" s="11"/>
      <c r="V15" s="28">
        <f>V8-V14</f>
        <v>2590</v>
      </c>
      <c r="W15" s="12"/>
      <c r="X15" s="10"/>
    </row>
    <row r="16" spans="1:26" ht="15.75" x14ac:dyDescent="0.25">
      <c r="A16" s="4">
        <f t="shared" ref="A16:A18" si="37">N16</f>
        <v>0</v>
      </c>
      <c r="B16" s="4">
        <f t="shared" ref="B16:B18" si="38">Q16</f>
        <v>546.05772000000002</v>
      </c>
      <c r="C16" s="4">
        <f>B16*1.1</f>
        <v>600.66349200000002</v>
      </c>
      <c r="D16" s="4">
        <f t="shared" ref="D16:D18" si="39">C16*1.2</f>
        <v>720.7961904</v>
      </c>
      <c r="E16" s="5">
        <f t="shared" ref="E16:E18" si="40">R16</f>
        <v>5400000</v>
      </c>
      <c r="F16" s="4">
        <f t="shared" ref="F16:F18" si="41">ROUND((E16/B16),0)</f>
        <v>9889</v>
      </c>
      <c r="G16" s="4">
        <f t="shared" ref="G16:G18" si="42">ROUND((E16/C16),0)</f>
        <v>8990</v>
      </c>
      <c r="H16" s="4">
        <f t="shared" ref="H16:H18" si="43">ROUND((E16/D16),0)</f>
        <v>7492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44">O16/1.2</f>
        <v>0</v>
      </c>
      <c r="Q16" s="25">
        <f>(46.24+4.49)*10.764</f>
        <v>546.05772000000002</v>
      </c>
      <c r="R16" s="2">
        <v>5400000</v>
      </c>
      <c r="S16" s="2"/>
      <c r="T16" s="13" t="s">
        <v>13</v>
      </c>
      <c r="U16" s="11"/>
      <c r="V16" s="28">
        <f>V7</f>
        <v>7400</v>
      </c>
      <c r="W16" s="12"/>
      <c r="X16" s="10"/>
    </row>
    <row r="17" spans="1:26" ht="15.75" x14ac:dyDescent="0.25">
      <c r="A17" s="4">
        <f t="shared" si="37"/>
        <v>0</v>
      </c>
      <c r="B17" s="4">
        <f t="shared" si="38"/>
        <v>498</v>
      </c>
      <c r="C17" s="4">
        <f t="shared" ref="C17:C20" si="45">B17*1.1</f>
        <v>547.80000000000007</v>
      </c>
      <c r="D17" s="4">
        <f t="shared" si="39"/>
        <v>657.36</v>
      </c>
      <c r="E17" s="5">
        <f t="shared" si="40"/>
        <v>4200000</v>
      </c>
      <c r="F17" s="4">
        <f t="shared" si="41"/>
        <v>8434</v>
      </c>
      <c r="G17" s="4">
        <f t="shared" si="42"/>
        <v>7667</v>
      </c>
      <c r="H17" s="4">
        <f t="shared" si="43"/>
        <v>6389</v>
      </c>
      <c r="I17" s="4" t="e">
        <f>#REF!</f>
        <v>#REF!</v>
      </c>
      <c r="J17" s="4" t="e">
        <f>#REF!</f>
        <v>#REF!</v>
      </c>
      <c r="O17">
        <v>0</v>
      </c>
      <c r="P17" s="25">
        <f t="shared" si="44"/>
        <v>0</v>
      </c>
      <c r="Q17" s="25">
        <v>498</v>
      </c>
      <c r="R17" s="2">
        <f>4200000</f>
        <v>4200000</v>
      </c>
      <c r="S17" s="2"/>
      <c r="T17" s="13"/>
      <c r="U17" s="11"/>
      <c r="V17" s="28"/>
      <c r="W17" s="12"/>
      <c r="X17" s="10"/>
    </row>
    <row r="18" spans="1:26" ht="15.75" x14ac:dyDescent="0.25">
      <c r="A18" s="4">
        <f t="shared" si="37"/>
        <v>0</v>
      </c>
      <c r="B18" s="4">
        <f t="shared" si="38"/>
        <v>0</v>
      </c>
      <c r="C18" s="4">
        <f t="shared" si="45"/>
        <v>0</v>
      </c>
      <c r="D18" s="4">
        <f t="shared" si="39"/>
        <v>0</v>
      </c>
      <c r="E18" s="5">
        <f t="shared" si="40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 t="e">
        <f>#REF!</f>
        <v>#REF!</v>
      </c>
      <c r="J18" s="4" t="e">
        <f>#REF!</f>
        <v>#REF!</v>
      </c>
      <c r="O18">
        <v>0</v>
      </c>
      <c r="P18" s="25">
        <f t="shared" si="44"/>
        <v>0</v>
      </c>
      <c r="Q18" s="25">
        <f t="shared" ref="Q18:Q21" si="46">P18/1.2</f>
        <v>0</v>
      </c>
      <c r="R18" s="2">
        <v>0</v>
      </c>
      <c r="S18" s="2"/>
      <c r="T18" s="13" t="s">
        <v>20</v>
      </c>
      <c r="U18" s="11"/>
      <c r="V18" s="28">
        <f>V16+V15</f>
        <v>9990</v>
      </c>
      <c r="W18" s="12"/>
      <c r="X18" s="10"/>
    </row>
    <row r="19" spans="1:26" ht="15.75" x14ac:dyDescent="0.25">
      <c r="A19" s="4">
        <f t="shared" ref="A19:A25" si="47">N19</f>
        <v>0</v>
      </c>
      <c r="B19" s="4">
        <f t="shared" ref="B19:B25" si="48">Q19</f>
        <v>0</v>
      </c>
      <c r="C19" s="4">
        <f t="shared" si="45"/>
        <v>0</v>
      </c>
      <c r="D19" s="4">
        <f t="shared" ref="D19:D25" si="49">C19*1.2</f>
        <v>0</v>
      </c>
      <c r="E19" s="5">
        <f t="shared" ref="E19:E25" si="50">R19</f>
        <v>0</v>
      </c>
      <c r="F19" s="4" t="e">
        <f t="shared" ref="F19:F25" si="51">ROUND((E19/B19),0)</f>
        <v>#DIV/0!</v>
      </c>
      <c r="G19" s="4" t="e">
        <f t="shared" ref="G19:G25" si="52">ROUND((E19/C19),0)</f>
        <v>#DIV/0!</v>
      </c>
      <c r="H19" s="4" t="e">
        <f t="shared" ref="H19:H25" si="53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 s="25">
        <f t="shared" si="44"/>
        <v>0</v>
      </c>
      <c r="Q19" s="25">
        <f t="shared" si="46"/>
        <v>0</v>
      </c>
      <c r="R19" s="2">
        <v>0</v>
      </c>
      <c r="S19" s="2"/>
      <c r="T19" s="13"/>
      <c r="U19" s="33"/>
      <c r="V19" s="49"/>
      <c r="W19" s="14"/>
      <c r="X19" s="39"/>
      <c r="Y19" s="44"/>
    </row>
    <row r="20" spans="1:26" ht="15.75" x14ac:dyDescent="0.25">
      <c r="A20" s="4">
        <f t="shared" si="47"/>
        <v>0</v>
      </c>
      <c r="B20" s="4">
        <f t="shared" si="48"/>
        <v>0</v>
      </c>
      <c r="C20" s="4">
        <f t="shared" si="45"/>
        <v>0</v>
      </c>
      <c r="D20" s="4">
        <f t="shared" si="49"/>
        <v>0</v>
      </c>
      <c r="E20" s="5">
        <f t="shared" si="50"/>
        <v>0</v>
      </c>
      <c r="F20" s="4" t="e">
        <f t="shared" si="51"/>
        <v>#DIV/0!</v>
      </c>
      <c r="G20" s="4" t="e">
        <f t="shared" si="52"/>
        <v>#DIV/0!</v>
      </c>
      <c r="H20" s="4" t="e">
        <f t="shared" si="53"/>
        <v>#DIV/0!</v>
      </c>
      <c r="I20" s="4" t="e">
        <f>#REF!</f>
        <v>#REF!</v>
      </c>
      <c r="J20" s="4" t="e">
        <f>#REF!</f>
        <v>#REF!</v>
      </c>
      <c r="O20">
        <v>0</v>
      </c>
      <c r="P20" s="25">
        <f t="shared" si="44"/>
        <v>0</v>
      </c>
      <c r="Q20" s="25">
        <f t="shared" si="46"/>
        <v>0</v>
      </c>
      <c r="R20" s="2">
        <v>0</v>
      </c>
      <c r="S20" s="2"/>
      <c r="T20" s="52"/>
      <c r="U20" s="34"/>
      <c r="V20" s="28">
        <v>698</v>
      </c>
      <c r="W20" s="14" t="s">
        <v>27</v>
      </c>
      <c r="X20" s="39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4" t="e">
        <f t="shared" si="51"/>
        <v>#DIV/0!</v>
      </c>
      <c r="G21" s="4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5">
        <f t="shared" si="44"/>
        <v>0</v>
      </c>
      <c r="Q21" s="25">
        <f t="shared" si="46"/>
        <v>0</v>
      </c>
      <c r="R21" s="2">
        <v>0</v>
      </c>
      <c r="S21" s="2"/>
      <c r="T21" s="15" t="s">
        <v>28</v>
      </c>
      <c r="U21" s="34"/>
      <c r="V21" s="30">
        <f>V18*V20</f>
        <v>6973020</v>
      </c>
      <c r="W21" s="16"/>
      <c r="X21" s="41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4" t="e">
        <f t="shared" si="51"/>
        <v>#DIV/0!</v>
      </c>
      <c r="G22" s="4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55">O22/1.2</f>
        <v>0</v>
      </c>
      <c r="Q22" s="25">
        <f t="shared" ref="Q22" si="56">P22/1.2</f>
        <v>0</v>
      </c>
      <c r="R22" s="2">
        <v>0</v>
      </c>
      <c r="S22" s="2"/>
      <c r="T22" s="15" t="s">
        <v>45</v>
      </c>
      <c r="U22" s="34"/>
      <c r="V22" s="30"/>
      <c r="W22" s="16"/>
      <c r="X22" s="45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4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57">O23/1.2</f>
        <v>0</v>
      </c>
      <c r="Q23" s="25">
        <f t="shared" ref="Q23" si="58">P23/1.2</f>
        <v>0</v>
      </c>
      <c r="R23" s="2">
        <v>0</v>
      </c>
      <c r="S23" s="2"/>
      <c r="T23" s="17" t="s">
        <v>26</v>
      </c>
      <c r="U23" s="6"/>
      <c r="V23" s="10">
        <f>V21+V22</f>
        <v>6973020</v>
      </c>
      <c r="W23" s="18"/>
      <c r="X23" s="42"/>
      <c r="Y23" s="9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59">O24/1.2</f>
        <v>0</v>
      </c>
      <c r="Q24" s="25">
        <f t="shared" ref="Q24" si="60">P24/1.2</f>
        <v>0</v>
      </c>
      <c r="R24" s="2">
        <v>0</v>
      </c>
      <c r="S24" s="2"/>
      <c r="T24" s="15"/>
      <c r="U24" s="34"/>
      <c r="V24" s="10"/>
      <c r="W24" s="14"/>
      <c r="X24" s="53"/>
      <c r="Y24" s="38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61">O25/1.2</f>
        <v>0</v>
      </c>
      <c r="Q25" s="25">
        <f t="shared" ref="Q25" si="62">P25/1.2</f>
        <v>0</v>
      </c>
      <c r="R25" s="2">
        <v>0</v>
      </c>
      <c r="S25" s="2"/>
      <c r="T25" s="15"/>
      <c r="U25" s="34"/>
      <c r="V25" s="30"/>
      <c r="W25" s="18"/>
      <c r="X25" s="42"/>
    </row>
    <row r="26" spans="1:26" ht="15.75" x14ac:dyDescent="0.25">
      <c r="T26" s="15" t="s">
        <v>21</v>
      </c>
      <c r="U26" s="34"/>
      <c r="V26" s="30">
        <f>V6*V20</f>
        <v>1954400</v>
      </c>
      <c r="W26" s="19"/>
      <c r="X26" s="43"/>
      <c r="Y26" s="9"/>
    </row>
    <row r="27" spans="1:26" ht="38.25" customHeight="1" x14ac:dyDescent="0.25">
      <c r="F27" t="s">
        <v>41</v>
      </c>
      <c r="G27" s="8"/>
      <c r="T27" s="13" t="s">
        <v>22</v>
      </c>
      <c r="U27" s="33"/>
      <c r="V27" s="35"/>
      <c r="W27" s="18"/>
      <c r="X27" s="42"/>
    </row>
    <row r="28" spans="1:26" ht="21" customHeight="1" x14ac:dyDescent="0.35">
      <c r="P28" s="26"/>
      <c r="Q28" s="27"/>
      <c r="R28" s="27"/>
      <c r="T28" s="15" t="s">
        <v>23</v>
      </c>
      <c r="U28" s="15"/>
      <c r="V28" s="15">
        <f>V23*0.025/12</f>
        <v>14527.125</v>
      </c>
      <c r="W28" s="56"/>
      <c r="X28" s="6"/>
      <c r="Y28" s="6"/>
    </row>
    <row r="29" spans="1:26" ht="20.25" customHeight="1" thickBot="1" x14ac:dyDescent="0.3">
      <c r="F29" t="s">
        <v>33</v>
      </c>
      <c r="G29" s="6">
        <v>622</v>
      </c>
      <c r="H29" s="6">
        <f>57.78*10.764</f>
        <v>621.94391999999993</v>
      </c>
      <c r="P29" s="26"/>
      <c r="Q29" s="27"/>
      <c r="T29" s="20"/>
      <c r="U29" s="21"/>
      <c r="V29" s="29"/>
      <c r="W29" s="22"/>
    </row>
    <row r="30" spans="1:26" x14ac:dyDescent="0.25">
      <c r="F30" t="s">
        <v>34</v>
      </c>
      <c r="G30">
        <v>76</v>
      </c>
      <c r="H30">
        <f>7.07*10.764</f>
        <v>76.101479999999995</v>
      </c>
      <c r="P30" s="46"/>
      <c r="Q30" s="27"/>
      <c r="R30" s="37"/>
    </row>
    <row r="31" spans="1:26" x14ac:dyDescent="0.25">
      <c r="G31">
        <f>G30+G29</f>
        <v>698</v>
      </c>
      <c r="J31" t="s">
        <v>43</v>
      </c>
      <c r="X31" s="9"/>
    </row>
    <row r="32" spans="1:26" x14ac:dyDescent="0.25">
      <c r="F32" t="s">
        <v>35</v>
      </c>
      <c r="G32">
        <v>10000</v>
      </c>
      <c r="J32">
        <v>4.09</v>
      </c>
      <c r="N32">
        <v>7.52</v>
      </c>
      <c r="O32">
        <f>N32*J32</f>
        <v>30.756799999999998</v>
      </c>
    </row>
    <row r="33" spans="6:15" x14ac:dyDescent="0.25">
      <c r="F33" t="s">
        <v>36</v>
      </c>
      <c r="G33">
        <f>G32*G31</f>
        <v>6980000</v>
      </c>
      <c r="J33">
        <v>10</v>
      </c>
      <c r="N33">
        <v>14.5</v>
      </c>
      <c r="O33">
        <f t="shared" ref="O33:O39" si="63">N33*J33</f>
        <v>145</v>
      </c>
    </row>
    <row r="34" spans="6:15" x14ac:dyDescent="0.25">
      <c r="J34">
        <v>3.18</v>
      </c>
      <c r="N34">
        <v>16.12</v>
      </c>
      <c r="O34">
        <f t="shared" si="63"/>
        <v>51.261600000000008</v>
      </c>
    </row>
    <row r="35" spans="6:15" x14ac:dyDescent="0.25">
      <c r="J35">
        <v>10.75</v>
      </c>
      <c r="N35">
        <v>11</v>
      </c>
      <c r="O35">
        <f t="shared" si="63"/>
        <v>118.25</v>
      </c>
    </row>
    <row r="36" spans="6:15" x14ac:dyDescent="0.25">
      <c r="I36" t="s">
        <v>42</v>
      </c>
      <c r="J36">
        <v>6.17</v>
      </c>
      <c r="N36">
        <v>4.57</v>
      </c>
      <c r="O36">
        <f t="shared" si="63"/>
        <v>28.196900000000003</v>
      </c>
    </row>
    <row r="37" spans="6:15" x14ac:dyDescent="0.25">
      <c r="G37" t="s">
        <v>37</v>
      </c>
      <c r="J37">
        <v>3.43</v>
      </c>
      <c r="N37">
        <v>6.17</v>
      </c>
      <c r="O37">
        <f t="shared" si="63"/>
        <v>21.1631</v>
      </c>
    </row>
    <row r="38" spans="6:15" x14ac:dyDescent="0.25">
      <c r="G38" t="s">
        <v>38</v>
      </c>
      <c r="H38">
        <v>4880000</v>
      </c>
      <c r="J38">
        <v>13</v>
      </c>
      <c r="N38">
        <v>17.5</v>
      </c>
      <c r="O38">
        <f t="shared" si="63"/>
        <v>227.5</v>
      </c>
    </row>
    <row r="39" spans="6:15" x14ac:dyDescent="0.25">
      <c r="G39" t="s">
        <v>39</v>
      </c>
      <c r="H39">
        <v>341600</v>
      </c>
      <c r="J39">
        <v>8.09</v>
      </c>
      <c r="N39">
        <v>7</v>
      </c>
      <c r="O39">
        <f t="shared" si="63"/>
        <v>56.629999999999995</v>
      </c>
    </row>
    <row r="40" spans="6:15" x14ac:dyDescent="0.25">
      <c r="G40" t="s">
        <v>40</v>
      </c>
      <c r="H40">
        <v>30000</v>
      </c>
      <c r="O40">
        <f>SUM(O32:O39)</f>
        <v>678.75840000000005</v>
      </c>
    </row>
    <row r="41" spans="6:15" x14ac:dyDescent="0.25">
      <c r="H41">
        <f>SUM(H38:H40)</f>
        <v>5251600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="120" zoomScaleNormal="120" workbookViewId="0">
      <selection activeCell="O1" sqref="O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P1" sqref="P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3" zoomScaleNormal="100" workbookViewId="0">
      <selection activeCell="F68" sqref="F68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D38" sqref="AD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4" workbookViewId="0">
      <selection activeCell="E9" sqref="E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25" zoomScale="90" zoomScaleNormal="90" workbookViewId="0">
      <selection activeCell="G19" sqref="G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0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2025-01-08T07:27:27Z</dcterms:modified>
</cp:coreProperties>
</file>