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Nanded\Arun Hanumant Ingewad - Babapur\"/>
    </mc:Choice>
  </mc:AlternateContent>
  <xr:revisionPtr revIDLastSave="0" documentId="13_ncr:1_{3C6DDD5C-EA2B-4BC2-B653-EC69ACBF96F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  <sheet name="Sheet3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" l="1"/>
  <c r="S23" i="5"/>
  <c r="Q23" i="5"/>
  <c r="P23" i="5"/>
  <c r="P22" i="5"/>
  <c r="O23" i="5"/>
  <c r="O22" i="5"/>
  <c r="I48" i="3" l="1"/>
  <c r="I35" i="2" l="1"/>
  <c r="I33" i="2"/>
  <c r="F32" i="2"/>
  <c r="J25" i="2"/>
  <c r="V14" i="3"/>
  <c r="C32" i="2" l="1"/>
  <c r="F2" i="2"/>
  <c r="I3" i="2"/>
  <c r="O8" i="2"/>
  <c r="N8" i="2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M9" i="2"/>
  <c r="M10" i="2"/>
  <c r="M11" i="2"/>
  <c r="C31" i="2" l="1"/>
  <c r="O15" i="2"/>
  <c r="H15" i="2"/>
  <c r="I15" i="2" s="1"/>
  <c r="O14" i="2"/>
  <c r="H14" i="2"/>
  <c r="O13" i="2"/>
  <c r="H13" i="2"/>
  <c r="I13" i="2" s="1"/>
  <c r="O12" i="2"/>
  <c r="H12" i="2"/>
  <c r="C29" i="2"/>
  <c r="J2" i="2"/>
  <c r="L2" i="2" s="1"/>
  <c r="J15" i="2" l="1"/>
  <c r="K15" i="2" s="1"/>
  <c r="L15" i="2" s="1"/>
  <c r="N15" i="2" s="1"/>
  <c r="M15" i="2" s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C33" i="2" l="1"/>
  <c r="C35" i="2" l="1"/>
  <c r="C34" i="2"/>
</calcChain>
</file>

<file path=xl/sharedStrings.xml><?xml version="1.0" encoding="utf-8"?>
<sst xmlns="http://schemas.openxmlformats.org/spreadsheetml/2006/main" count="53" uniqueCount="41">
  <si>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</si>
  <si>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</si>
  <si>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</si>
  <si>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</si>
  <si>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</si>
  <si>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</si>
  <si>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</si>
  <si>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</si>
  <si>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</si>
  <si>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</si>
  <si>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</si>
  <si>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</si>
  <si>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</si>
  <si>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</si>
  <si>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</si>
  <si>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</si>
  <si>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</si>
  <si>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</si>
  <si>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</si>
  <si>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</si>
  <si>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</si>
  <si>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</si>
  <si>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</si>
  <si>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</si>
  <si>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</si>
  <si>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Government rate</t>
  </si>
  <si>
    <t xml:space="preserve">Sq. M. </t>
  </si>
  <si>
    <t>Sq. Ft.</t>
  </si>
  <si>
    <t>(Sq. M. / Sq. Ft.)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</si>
  <si>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</si>
  <si>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</si>
  <si>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</si>
  <si>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</si>
  <si>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</si>
  <si>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</si>
  <si>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</si>
  <si>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</si>
  <si>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</si>
  <si>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</si>
  <si>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</si>
  <si>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Gut No. 30, Sector No. 01, Hectare - 84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</si>
</sst>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sz val="9"/>
      <color indexed="8"/>
      <name val="Calibri"/>
      <family val="2"/>
      <scheme val="minor"/>
    </font>
    <font>
      <sz val="15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22" fillId="0" borderId="1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76199</xdr:rowOff>
    </xdr:from>
    <xdr:to>
      <xdr:col>15</xdr:col>
      <xdr:colOff>381004</xdr:colOff>
      <xdr:row>38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4AEF4-EDA9-A05E-0973-B6CCC2F93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6199"/>
          <a:ext cx="9458329" cy="717232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600075</xdr:colOff>
      <xdr:row>31</xdr:row>
      <xdr:rowOff>44820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122D6D-5225-FD84-C844-02EBB0D2D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915275" cy="575982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245110</xdr:colOff>
      <xdr:row>21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7C39F6-F222-4E17-8B55-46E11390D0C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31510" cy="417322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tabSelected="1" zoomScale="130" zoomScaleNormal="13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E24" sqref="E24"/>
    </sheetView>
  </sheetViews>
  <sheetFormatPr defaultRowHeight="16.5" x14ac:dyDescent="0.3"/>
  <cols>
    <col min="1" max="1" width="9.140625" style="36"/>
    <col min="2" max="2" width="28.7109375" style="2" customWidth="1"/>
    <col min="3" max="3" width="13.42578125" style="1" bestFit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26</v>
      </c>
      <c r="F1" s="5" t="s">
        <v>27</v>
      </c>
      <c r="H1" s="5" t="s">
        <v>25</v>
      </c>
      <c r="K1" s="5" t="s">
        <v>20</v>
      </c>
      <c r="R1" s="5"/>
    </row>
    <row r="2" spans="1:19" x14ac:dyDescent="0.3">
      <c r="B2" s="20" t="s">
        <v>9</v>
      </c>
      <c r="C2" s="70">
        <v>3693</v>
      </c>
      <c r="D2" s="5" t="s">
        <v>29</v>
      </c>
      <c r="E2" s="4">
        <v>0</v>
      </c>
      <c r="F2" s="4">
        <f>MROUND(E2*10.764,1)</f>
        <v>0</v>
      </c>
      <c r="G2" s="22"/>
      <c r="H2" s="1" t="s">
        <v>26</v>
      </c>
      <c r="I2" s="44">
        <v>0</v>
      </c>
      <c r="J2" s="44">
        <f>C2</f>
        <v>3693</v>
      </c>
      <c r="K2" s="44">
        <v>1040</v>
      </c>
      <c r="L2" s="38">
        <f>J2*K2</f>
        <v>3840720</v>
      </c>
      <c r="O2" s="41"/>
      <c r="P2" s="42"/>
      <c r="R2" s="17"/>
      <c r="S2" s="15"/>
    </row>
    <row r="3" spans="1:19" x14ac:dyDescent="0.3">
      <c r="B3" s="21" t="s">
        <v>5</v>
      </c>
      <c r="C3" s="15">
        <v>1040</v>
      </c>
      <c r="D3" s="12"/>
      <c r="E3" s="23"/>
      <c r="F3" s="23"/>
      <c r="G3" s="12"/>
      <c r="H3" s="1" t="s">
        <v>27</v>
      </c>
      <c r="I3" s="44">
        <f>MROUND(I2/10.764,1)</f>
        <v>0</v>
      </c>
      <c r="J3" s="44"/>
      <c r="K3" s="38"/>
      <c r="L3" s="38"/>
      <c r="O3" s="41"/>
      <c r="P3" s="42"/>
      <c r="Q3" s="5"/>
      <c r="R3" s="17"/>
      <c r="S3" s="43"/>
    </row>
    <row r="4" spans="1:19" x14ac:dyDescent="0.3">
      <c r="B4" s="28" t="s">
        <v>14</v>
      </c>
      <c r="C4" s="38">
        <f>C2*C3</f>
        <v>3840720</v>
      </c>
      <c r="F4" s="19"/>
      <c r="G4" s="19"/>
      <c r="I4" s="38"/>
      <c r="J4" s="44"/>
      <c r="K4" s="38"/>
      <c r="L4" s="38"/>
      <c r="O4" s="41"/>
      <c r="P4" s="42"/>
      <c r="Q4" s="5"/>
      <c r="R4" s="17"/>
      <c r="S4" s="15"/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30</v>
      </c>
      <c r="H6" s="52" t="s">
        <v>35</v>
      </c>
      <c r="I6" s="52" t="s">
        <v>23</v>
      </c>
      <c r="J6" s="53" t="s">
        <v>3</v>
      </c>
      <c r="K6" s="53" t="s">
        <v>4</v>
      </c>
      <c r="L6" s="52" t="s">
        <v>31</v>
      </c>
      <c r="M6" s="54" t="s">
        <v>21</v>
      </c>
      <c r="N6" s="54" t="s">
        <v>32</v>
      </c>
      <c r="O6" s="54" t="s">
        <v>33</v>
      </c>
    </row>
    <row r="7" spans="1:19" s="3" customFormat="1" ht="14.25" x14ac:dyDescent="0.2">
      <c r="A7" s="50"/>
      <c r="B7" s="51"/>
      <c r="C7" s="52" t="s">
        <v>28</v>
      </c>
      <c r="D7" s="51"/>
      <c r="E7" s="51"/>
      <c r="F7" s="51"/>
      <c r="G7" s="55" t="s">
        <v>37</v>
      </c>
      <c r="H7" s="49" t="s">
        <v>36</v>
      </c>
      <c r="I7" s="49" t="s">
        <v>36</v>
      </c>
      <c r="J7" s="53"/>
      <c r="K7" s="53"/>
      <c r="L7" s="53" t="s">
        <v>38</v>
      </c>
      <c r="M7" s="53" t="s">
        <v>38</v>
      </c>
      <c r="N7" s="53" t="s">
        <v>38</v>
      </c>
      <c r="O7" s="53" t="s">
        <v>38</v>
      </c>
    </row>
    <row r="8" spans="1:19" s="8" customFormat="1" x14ac:dyDescent="0.25">
      <c r="A8" s="56">
        <v>0</v>
      </c>
      <c r="B8" s="57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61">
        <f t="shared" ref="M8" si="0">O8-N8</f>
        <v>0</v>
      </c>
      <c r="N8" s="61">
        <f t="shared" ref="N8" si="1">ROUND((L8*C8),0)</f>
        <v>0</v>
      </c>
      <c r="O8" s="61">
        <f t="shared" ref="O8" si="2">ROUND((C8*G8),0)</f>
        <v>0</v>
      </c>
    </row>
    <row r="9" spans="1:19" s="8" customFormat="1" x14ac:dyDescent="0.25">
      <c r="A9" s="56">
        <v>2</v>
      </c>
      <c r="B9" s="57"/>
      <c r="C9" s="58">
        <v>0</v>
      </c>
      <c r="D9" s="59">
        <v>0</v>
      </c>
      <c r="E9" s="59">
        <v>0</v>
      </c>
      <c r="F9" s="59">
        <v>60</v>
      </c>
      <c r="G9" s="60">
        <v>0</v>
      </c>
      <c r="H9" s="61">
        <f t="shared" ref="H9:H11" si="3">E9-D9</f>
        <v>0</v>
      </c>
      <c r="I9" s="61">
        <f t="shared" ref="I9:I15" si="4">F9-H9</f>
        <v>60</v>
      </c>
      <c r="J9" s="61">
        <f t="shared" ref="J9:J11" si="5">IF(H9&gt;=5,90*H9/F9,0)</f>
        <v>0</v>
      </c>
      <c r="K9" s="61">
        <f t="shared" ref="K9:K11" si="6">G9/100*J9</f>
        <v>0</v>
      </c>
      <c r="L9" s="61">
        <f t="shared" ref="L9:L11" si="7">ROUND((G9-K9),0)</f>
        <v>0</v>
      </c>
      <c r="M9" s="61">
        <f t="shared" ref="M9:M11" si="8">O9-N9</f>
        <v>0</v>
      </c>
      <c r="N9" s="61">
        <f t="shared" ref="N9:N11" si="9">ROUND((L9*C9),0)</f>
        <v>0</v>
      </c>
      <c r="O9" s="61">
        <f t="shared" ref="O9:O11" si="10">ROUND((C9*G9),0)</f>
        <v>0</v>
      </c>
    </row>
    <row r="10" spans="1:19" s="8" customFormat="1" ht="17.25" customHeight="1" x14ac:dyDescent="0.25">
      <c r="A10" s="56">
        <v>3</v>
      </c>
      <c r="B10" s="57"/>
      <c r="C10" s="58">
        <v>0</v>
      </c>
      <c r="D10" s="59">
        <v>0</v>
      </c>
      <c r="E10" s="59">
        <v>0</v>
      </c>
      <c r="F10" s="59">
        <v>60</v>
      </c>
      <c r="G10" s="60">
        <v>0</v>
      </c>
      <c r="H10" s="61">
        <f t="shared" si="3"/>
        <v>0</v>
      </c>
      <c r="I10" s="61">
        <f t="shared" si="4"/>
        <v>60</v>
      </c>
      <c r="J10" s="61">
        <f t="shared" si="5"/>
        <v>0</v>
      </c>
      <c r="K10" s="61">
        <f t="shared" si="6"/>
        <v>0</v>
      </c>
      <c r="L10" s="61">
        <f t="shared" si="7"/>
        <v>0</v>
      </c>
      <c r="M10" s="61">
        <f t="shared" si="8"/>
        <v>0</v>
      </c>
      <c r="N10" s="61">
        <f t="shared" si="9"/>
        <v>0</v>
      </c>
      <c r="O10" s="61">
        <f t="shared" si="10"/>
        <v>0</v>
      </c>
    </row>
    <row r="11" spans="1:19" s="8" customFormat="1" x14ac:dyDescent="0.25">
      <c r="A11" s="56">
        <v>4</v>
      </c>
      <c r="B11" s="57"/>
      <c r="C11" s="58">
        <v>0</v>
      </c>
      <c r="D11" s="59">
        <v>0</v>
      </c>
      <c r="E11" s="59">
        <v>0</v>
      </c>
      <c r="F11" s="59">
        <v>60</v>
      </c>
      <c r="G11" s="60">
        <v>0</v>
      </c>
      <c r="H11" s="61">
        <f t="shared" si="3"/>
        <v>0</v>
      </c>
      <c r="I11" s="61">
        <f t="shared" si="4"/>
        <v>60</v>
      </c>
      <c r="J11" s="61">
        <f t="shared" si="5"/>
        <v>0</v>
      </c>
      <c r="K11" s="61">
        <f t="shared" si="6"/>
        <v>0</v>
      </c>
      <c r="L11" s="61">
        <f t="shared" si="7"/>
        <v>0</v>
      </c>
      <c r="M11" s="61">
        <f t="shared" si="8"/>
        <v>0</v>
      </c>
      <c r="N11" s="61">
        <f t="shared" si="9"/>
        <v>0</v>
      </c>
      <c r="O11" s="61">
        <f t="shared" si="10"/>
        <v>0</v>
      </c>
    </row>
    <row r="12" spans="1:19" s="8" customFormat="1" x14ac:dyDescent="0.25">
      <c r="A12" s="56">
        <v>5</v>
      </c>
      <c r="B12" s="57"/>
      <c r="C12" s="58">
        <v>0</v>
      </c>
      <c r="D12" s="59">
        <v>0</v>
      </c>
      <c r="E12" s="59">
        <v>0</v>
      </c>
      <c r="F12" s="59">
        <v>60</v>
      </c>
      <c r="G12" s="60">
        <v>0</v>
      </c>
      <c r="H12" s="61">
        <f t="shared" ref="H12:H15" si="11">E12-D12</f>
        <v>0</v>
      </c>
      <c r="I12" s="61">
        <f t="shared" si="4"/>
        <v>60</v>
      </c>
      <c r="J12" s="61">
        <f t="shared" ref="J12:J15" si="12">IF(H12&gt;=5,90*H12/F12,0)</f>
        <v>0</v>
      </c>
      <c r="K12" s="61">
        <f t="shared" ref="K12:K15" si="13">G12/100*J12</f>
        <v>0</v>
      </c>
      <c r="L12" s="61">
        <f t="shared" ref="L12:L15" si="14">ROUND((G12-K12),0)</f>
        <v>0</v>
      </c>
      <c r="M12" s="61">
        <f t="shared" ref="M12:M15" si="15">O12-N12</f>
        <v>0</v>
      </c>
      <c r="N12" s="61">
        <f t="shared" ref="N12:N15" si="16">ROUND((L12*C12),0)</f>
        <v>0</v>
      </c>
      <c r="O12" s="61">
        <f t="shared" ref="O12:O15" si="17">ROUND((C12*G12),0)</f>
        <v>0</v>
      </c>
    </row>
    <row r="13" spans="1:19" x14ac:dyDescent="0.3">
      <c r="A13" s="62">
        <v>6</v>
      </c>
      <c r="B13" s="57"/>
      <c r="C13" s="58">
        <v>0</v>
      </c>
      <c r="D13" s="63">
        <v>0</v>
      </c>
      <c r="E13" s="63">
        <v>0</v>
      </c>
      <c r="F13" s="63">
        <v>60</v>
      </c>
      <c r="G13" s="64">
        <v>0</v>
      </c>
      <c r="H13" s="61">
        <f t="shared" si="11"/>
        <v>0</v>
      </c>
      <c r="I13" s="61">
        <f t="shared" si="4"/>
        <v>60</v>
      </c>
      <c r="J13" s="61">
        <f t="shared" si="12"/>
        <v>0</v>
      </c>
      <c r="K13" s="61">
        <f t="shared" si="13"/>
        <v>0</v>
      </c>
      <c r="L13" s="61">
        <f t="shared" si="14"/>
        <v>0</v>
      </c>
      <c r="M13" s="65">
        <f t="shared" si="15"/>
        <v>0</v>
      </c>
      <c r="N13" s="61">
        <f t="shared" si="16"/>
        <v>0</v>
      </c>
      <c r="O13" s="61">
        <f t="shared" si="17"/>
        <v>0</v>
      </c>
    </row>
    <row r="14" spans="1:19" x14ac:dyDescent="0.3">
      <c r="A14" s="62">
        <v>7</v>
      </c>
      <c r="B14" s="57"/>
      <c r="C14" s="58">
        <v>0</v>
      </c>
      <c r="D14" s="63">
        <v>0</v>
      </c>
      <c r="E14" s="63">
        <v>0</v>
      </c>
      <c r="F14" s="63">
        <v>60</v>
      </c>
      <c r="G14" s="64">
        <v>0</v>
      </c>
      <c r="H14" s="61">
        <f t="shared" si="11"/>
        <v>0</v>
      </c>
      <c r="I14" s="61">
        <f t="shared" si="4"/>
        <v>60</v>
      </c>
      <c r="J14" s="61">
        <f t="shared" si="12"/>
        <v>0</v>
      </c>
      <c r="K14" s="61">
        <f t="shared" si="13"/>
        <v>0</v>
      </c>
      <c r="L14" s="61">
        <f t="shared" si="14"/>
        <v>0</v>
      </c>
      <c r="M14" s="65">
        <f t="shared" si="15"/>
        <v>0</v>
      </c>
      <c r="N14" s="61">
        <f t="shared" si="16"/>
        <v>0</v>
      </c>
      <c r="O14" s="61">
        <f t="shared" si="17"/>
        <v>0</v>
      </c>
    </row>
    <row r="15" spans="1:19" x14ac:dyDescent="0.3">
      <c r="A15" s="62">
        <v>8</v>
      </c>
      <c r="B15" s="57"/>
      <c r="C15" s="58">
        <v>0</v>
      </c>
      <c r="D15" s="63">
        <v>0</v>
      </c>
      <c r="E15" s="63">
        <v>0</v>
      </c>
      <c r="F15" s="63">
        <v>60</v>
      </c>
      <c r="G15" s="64">
        <v>0</v>
      </c>
      <c r="H15" s="61">
        <f t="shared" si="11"/>
        <v>0</v>
      </c>
      <c r="I15" s="61">
        <f t="shared" si="4"/>
        <v>60</v>
      </c>
      <c r="J15" s="61">
        <f t="shared" si="12"/>
        <v>0</v>
      </c>
      <c r="K15" s="61">
        <f t="shared" si="13"/>
        <v>0</v>
      </c>
      <c r="L15" s="61">
        <f t="shared" si="14"/>
        <v>0</v>
      </c>
      <c r="M15" s="65">
        <f t="shared" si="15"/>
        <v>0</v>
      </c>
      <c r="N15" s="61">
        <f t="shared" si="16"/>
        <v>0</v>
      </c>
      <c r="O15" s="61">
        <f t="shared" si="17"/>
        <v>0</v>
      </c>
    </row>
    <row r="16" spans="1:19" x14ac:dyDescent="0.3">
      <c r="A16" s="62"/>
      <c r="B16" s="66"/>
      <c r="C16" s="67"/>
      <c r="D16" s="67"/>
      <c r="E16" s="67"/>
      <c r="F16" s="68"/>
      <c r="G16" s="61"/>
      <c r="H16" s="61"/>
      <c r="I16" s="61"/>
      <c r="J16" s="69"/>
      <c r="K16" s="61"/>
      <c r="L16" s="69"/>
      <c r="M16" s="61">
        <f>SUM(M8:M15)</f>
        <v>0</v>
      </c>
      <c r="N16" s="61">
        <f>SUM(N8:N15)</f>
        <v>0</v>
      </c>
      <c r="O16" s="61">
        <f>SUM(O8:O15)</f>
        <v>0</v>
      </c>
    </row>
    <row r="17" spans="1:15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71" t="s">
        <v>16</v>
      </c>
      <c r="C18" s="71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21" t="s">
        <v>5</v>
      </c>
      <c r="C20" s="37">
        <v>0</v>
      </c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x14ac:dyDescent="0.3">
      <c r="B21" s="21" t="s">
        <v>6</v>
      </c>
      <c r="C21" s="39"/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15" x14ac:dyDescent="0.3">
      <c r="B22" s="7"/>
      <c r="C22" s="8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15" ht="22.5" customHeight="1" x14ac:dyDescent="0.3">
      <c r="B23" s="72" t="s">
        <v>13</v>
      </c>
      <c r="C23" s="73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5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5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J25" s="1">
        <f>3693*1500</f>
        <v>5539500</v>
      </c>
      <c r="L25" s="18"/>
    </row>
    <row r="26" spans="1:15" x14ac:dyDescent="0.3">
      <c r="B26" s="21" t="s">
        <v>6</v>
      </c>
      <c r="C26" s="39">
        <v>0</v>
      </c>
      <c r="D26" s="6"/>
      <c r="E26" s="6"/>
      <c r="F26" s="18"/>
      <c r="H26" s="11"/>
      <c r="I26" s="11"/>
      <c r="L26" s="18"/>
    </row>
    <row r="27" spans="1:15" ht="50.25" customHeight="1" x14ac:dyDescent="0.3">
      <c r="B27" s="36"/>
      <c r="C27" s="16"/>
      <c r="D27" s="6"/>
      <c r="E27" s="6"/>
      <c r="F27" s="18"/>
      <c r="G27" s="74" t="s">
        <v>40</v>
      </c>
      <c r="H27" s="75"/>
      <c r="I27" s="11"/>
      <c r="L27" s="18"/>
    </row>
    <row r="28" spans="1:15" x14ac:dyDescent="0.3">
      <c r="C28" s="6" t="s">
        <v>18</v>
      </c>
      <c r="D28" s="6"/>
      <c r="E28" s="6"/>
      <c r="F28" s="18"/>
      <c r="H28" s="11"/>
      <c r="I28" s="11"/>
      <c r="L28" s="18"/>
    </row>
    <row r="29" spans="1:15" x14ac:dyDescent="0.3">
      <c r="B29" s="2" t="s">
        <v>11</v>
      </c>
      <c r="C29" s="45">
        <f>C4</f>
        <v>3840720</v>
      </c>
      <c r="D29" s="16"/>
      <c r="E29" s="16"/>
      <c r="F29" s="16"/>
      <c r="G29" s="16"/>
      <c r="H29" s="17"/>
      <c r="I29" s="48"/>
      <c r="L29" s="15"/>
    </row>
    <row r="30" spans="1:15" x14ac:dyDescent="0.3">
      <c r="B30" s="2" t="s">
        <v>12</v>
      </c>
      <c r="C30" s="45">
        <f>N16</f>
        <v>0</v>
      </c>
      <c r="D30" s="16"/>
      <c r="E30" s="16"/>
      <c r="F30" s="16"/>
      <c r="G30" s="16"/>
      <c r="H30" s="17"/>
      <c r="I30" s="17"/>
      <c r="L30" s="17"/>
    </row>
    <row r="31" spans="1:15" x14ac:dyDescent="0.3">
      <c r="B31" s="2" t="s">
        <v>17</v>
      </c>
      <c r="C31" s="45">
        <f>C21</f>
        <v>0</v>
      </c>
      <c r="D31" s="16"/>
      <c r="E31" s="16"/>
      <c r="F31" s="16"/>
      <c r="G31" s="16"/>
      <c r="H31" s="17"/>
      <c r="I31" s="17"/>
      <c r="L31" s="17"/>
    </row>
    <row r="32" spans="1:15" x14ac:dyDescent="0.3">
      <c r="A32" s="1"/>
      <c r="B32" s="2" t="s">
        <v>10</v>
      </c>
      <c r="C32" s="45">
        <f>C26</f>
        <v>0</v>
      </c>
      <c r="D32" s="16"/>
      <c r="E32" s="16"/>
      <c r="F32" s="16">
        <f>500000/3693</f>
        <v>135.39128080151639</v>
      </c>
      <c r="G32" s="16"/>
      <c r="H32" s="17"/>
      <c r="I32" s="17"/>
      <c r="L32" s="17"/>
    </row>
    <row r="33" spans="1:15" x14ac:dyDescent="0.3">
      <c r="A33" s="1"/>
      <c r="B33" s="10" t="s">
        <v>39</v>
      </c>
      <c r="C33" s="46">
        <f>C29+C30+C31+C32</f>
        <v>3840720</v>
      </c>
      <c r="D33" s="15"/>
      <c r="F33" s="15"/>
      <c r="H33" s="5">
        <v>60983</v>
      </c>
      <c r="I33" s="5">
        <f>H33/10.764</f>
        <v>5665.4589371980683</v>
      </c>
    </row>
    <row r="34" spans="1:15" x14ac:dyDescent="0.3">
      <c r="A34" s="1"/>
      <c r="B34" s="10" t="s">
        <v>7</v>
      </c>
      <c r="C34" s="46">
        <f>MROUND(C33*90%,1)</f>
        <v>3456648</v>
      </c>
      <c r="D34" s="17"/>
      <c r="F34" s="15"/>
      <c r="H34" s="29"/>
      <c r="I34" s="29">
        <v>19600000</v>
      </c>
    </row>
    <row r="35" spans="1:15" x14ac:dyDescent="0.3">
      <c r="A35" s="1"/>
      <c r="B35" s="10" t="s">
        <v>8</v>
      </c>
      <c r="C35" s="46">
        <f>MROUND(C33*80%,1)</f>
        <v>3072576</v>
      </c>
      <c r="D35" s="17"/>
      <c r="F35" s="15"/>
      <c r="H35" s="29"/>
      <c r="I35" s="29">
        <f>I34/I33</f>
        <v>3459.5608612236192</v>
      </c>
    </row>
    <row r="36" spans="1:15" s="8" customFormat="1" x14ac:dyDescent="0.3">
      <c r="B36" s="41" t="s">
        <v>34</v>
      </c>
      <c r="C36" s="47">
        <f>MROUND(C30*0.85,1)</f>
        <v>0</v>
      </c>
      <c r="D36" s="7"/>
      <c r="F36" s="9"/>
      <c r="G36" s="9"/>
      <c r="H36" s="9"/>
      <c r="I36" s="9"/>
      <c r="K36" s="9"/>
      <c r="M36" s="9"/>
      <c r="N36" s="9"/>
      <c r="O36" s="30"/>
    </row>
    <row r="37" spans="1:15" x14ac:dyDescent="0.3">
      <c r="A37" s="1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H39" s="29"/>
      <c r="I39" s="29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  <c r="L42" s="31"/>
      <c r="O42" s="30"/>
    </row>
    <row r="43" spans="1:15" x14ac:dyDescent="0.3">
      <c r="A43" s="1"/>
      <c r="L43" s="31"/>
      <c r="O43" s="30"/>
    </row>
    <row r="44" spans="1:15" x14ac:dyDescent="0.3">
      <c r="A44" s="1"/>
    </row>
    <row r="45" spans="1:15" x14ac:dyDescent="0.3">
      <c r="A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  <c r="F55" s="32"/>
      <c r="G55" s="32"/>
      <c r="H55" s="32"/>
      <c r="I55" s="32"/>
      <c r="J55" s="10"/>
    </row>
    <row r="56" spans="1:10" x14ac:dyDescent="0.3">
      <c r="A56" s="1"/>
      <c r="B56" s="1"/>
      <c r="F56" s="30"/>
      <c r="G56" s="1"/>
      <c r="H56" s="30"/>
      <c r="I56" s="30"/>
    </row>
    <row r="57" spans="1:10" x14ac:dyDescent="0.3">
      <c r="A57" s="1"/>
      <c r="B57" s="1"/>
      <c r="F57" s="30"/>
      <c r="G57" s="30"/>
      <c r="H57" s="33"/>
      <c r="I57" s="33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4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5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3">
    <mergeCell ref="B18:C18"/>
    <mergeCell ref="B23:C23"/>
    <mergeCell ref="G27:H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G14:V48"/>
  <sheetViews>
    <sheetView topLeftCell="A25" workbookViewId="0">
      <selection activeCell="G49" sqref="G49"/>
    </sheetView>
  </sheetViews>
  <sheetFormatPr defaultRowHeight="15" x14ac:dyDescent="0.25"/>
  <sheetData>
    <row r="14" spans="20:22" x14ac:dyDescent="0.25">
      <c r="T14">
        <v>2000000</v>
      </c>
      <c r="U14">
        <v>1200</v>
      </c>
      <c r="V14">
        <f>T14/U14</f>
        <v>1666.6666666666667</v>
      </c>
    </row>
    <row r="45" spans="7:9" x14ac:dyDescent="0.25">
      <c r="G45">
        <v>19600000</v>
      </c>
    </row>
    <row r="48" spans="7:9" x14ac:dyDescent="0.25">
      <c r="G48">
        <v>350000</v>
      </c>
      <c r="H48">
        <v>100</v>
      </c>
      <c r="I48">
        <f>G48/H48</f>
        <v>3500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topLeftCell="A4" workbookViewId="0">
      <selection activeCell="P24" sqref="P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9A75-51DB-40A2-BFD5-929105262403}">
  <dimension ref="O20:S23"/>
  <sheetViews>
    <sheetView workbookViewId="0">
      <selection activeCell="S23" sqref="S23"/>
    </sheetView>
  </sheetViews>
  <sheetFormatPr defaultRowHeight="15" x14ac:dyDescent="0.25"/>
  <sheetData>
    <row r="20" spans="15:19" x14ac:dyDescent="0.25">
      <c r="O20">
        <v>41.75</v>
      </c>
      <c r="P20">
        <v>71.62</v>
      </c>
    </row>
    <row r="21" spans="15:19" x14ac:dyDescent="0.25">
      <c r="O21">
        <v>93.87</v>
      </c>
      <c r="P21">
        <v>82.29</v>
      </c>
    </row>
    <row r="22" spans="15:19" x14ac:dyDescent="0.25">
      <c r="O22">
        <f>O20+O21</f>
        <v>135.62</v>
      </c>
      <c r="P22">
        <f>P20+P21</f>
        <v>153.91000000000003</v>
      </c>
    </row>
    <row r="23" spans="15:19" x14ac:dyDescent="0.25">
      <c r="O23">
        <f>O22/2</f>
        <v>67.81</v>
      </c>
      <c r="P23">
        <f>P22/2</f>
        <v>76.955000000000013</v>
      </c>
      <c r="Q23">
        <f>O23*P23</f>
        <v>5218.3185500000009</v>
      </c>
      <c r="R23">
        <v>3693</v>
      </c>
      <c r="S23">
        <f>Q23-R23</f>
        <v>1525.3185500000009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Valuation</vt:lpstr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2025-01-02T06:38:27Z</dcterms:modified>
</cp:coreProperties>
</file>