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filterPrivacy="1" defaultThemeVersion="124226"/>
  <xr:revisionPtr revIDLastSave="0" documentId="13_ncr:1_{E13E3D2B-50C7-4C99-9FC0-774BA6A72F42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Value - 2001" sheetId="4" r:id="rId1"/>
    <sheet name="2001-rate" sheetId="5" r:id="rId2"/>
    <sheet name="Value - 2023-24" sheetId="8" r:id="rId3"/>
    <sheet name="2022-RR" sheetId="6" r:id="rId4"/>
    <sheet name="Area page" sheetId="7" r:id="rId5"/>
  </sheets>
  <calcPr calcId="191029"/>
</workbook>
</file>

<file path=xl/calcChain.xml><?xml version="1.0" encoding="utf-8"?>
<calcChain xmlns="http://schemas.openxmlformats.org/spreadsheetml/2006/main">
  <c r="C28" i="8" l="1"/>
  <c r="C25" i="8"/>
  <c r="C15" i="4"/>
  <c r="D6" i="4"/>
  <c r="E8" i="4"/>
  <c r="C23" i="8"/>
  <c r="D19" i="8"/>
  <c r="D21" i="8" s="1"/>
  <c r="C19" i="8"/>
  <c r="J8" i="8"/>
  <c r="D26" i="8"/>
  <c r="D25" i="8"/>
  <c r="D14" i="8"/>
  <c r="D12" i="8"/>
  <c r="D17" i="8" s="1"/>
  <c r="D15" i="8" l="1"/>
  <c r="C8" i="4" l="1"/>
  <c r="W34" i="8"/>
  <c r="C21" i="8"/>
  <c r="C14" i="8"/>
  <c r="C12" i="8"/>
  <c r="C17" i="8" s="1"/>
  <c r="F6" i="8"/>
  <c r="H3" i="8"/>
  <c r="I3" i="8" s="1"/>
  <c r="C15" i="8" l="1"/>
  <c r="C31" i="8" l="1"/>
  <c r="C19" i="4" l="1"/>
  <c r="F3" i="4" l="1"/>
  <c r="C12" i="4" l="1"/>
  <c r="C21" i="4" l="1"/>
  <c r="U34" i="4" l="1"/>
  <c r="C14" i="4" l="1"/>
  <c r="C6" i="4"/>
  <c r="C17" i="4" l="1"/>
  <c r="C23" i="4" s="1"/>
  <c r="E23" i="4" l="1"/>
  <c r="E25" i="4" s="1"/>
  <c r="E26" i="4" s="1"/>
  <c r="F23" i="4"/>
  <c r="F24" i="4" s="1"/>
  <c r="C26" i="4" s="1"/>
  <c r="E28" i="4" l="1"/>
  <c r="C25" i="4" s="1"/>
  <c r="C28" i="4" l="1"/>
</calcChain>
</file>

<file path=xl/sharedStrings.xml><?xml version="1.0" encoding="utf-8"?>
<sst xmlns="http://schemas.openxmlformats.org/spreadsheetml/2006/main" count="76" uniqueCount="46">
  <si>
    <t>Year of Construction</t>
  </si>
  <si>
    <t>Age of Building</t>
  </si>
  <si>
    <t>Depreciation</t>
  </si>
  <si>
    <t>Amount of Depreciation</t>
  </si>
  <si>
    <t>Depreciated Fair Market Value</t>
  </si>
  <si>
    <t>Stamp Duty</t>
  </si>
  <si>
    <t>Registration Charges</t>
  </si>
  <si>
    <t xml:space="preserve"> Cost of Acquisition</t>
  </si>
  <si>
    <t>Value of Property as on Year</t>
  </si>
  <si>
    <t>Current Year</t>
  </si>
  <si>
    <t>Sq.FT.</t>
  </si>
  <si>
    <t>Sq.M.</t>
  </si>
  <si>
    <t>Ready Reckoner</t>
  </si>
  <si>
    <t xml:space="preserve">RR 2001 </t>
  </si>
  <si>
    <t>Area of Flat</t>
  </si>
  <si>
    <t>Cost of Construction of Flat</t>
  </si>
  <si>
    <t>Flat</t>
  </si>
  <si>
    <t>Rate for Cost of Construction (For Flat)</t>
  </si>
  <si>
    <t xml:space="preserve">Total </t>
  </si>
  <si>
    <t>Value of the flat (BU area * Rate)</t>
  </si>
  <si>
    <t xml:space="preserve">stamp duty </t>
  </si>
  <si>
    <t>registration ch - 1%</t>
  </si>
  <si>
    <t>1. Rate Increase by 5% if the property is located on above 5th floor</t>
  </si>
  <si>
    <t>2. For car parking 25% rate of Ready reckoner.</t>
  </si>
  <si>
    <t xml:space="preserve">3. Considered lowest range. Above 10 lakh stamp duty is 8%. </t>
  </si>
  <si>
    <t>Page No.</t>
  </si>
  <si>
    <t>Zone No.</t>
  </si>
  <si>
    <t>Rate</t>
  </si>
  <si>
    <t xml:space="preserve">4. Registration charges 1% or Maximum 20000/- </t>
  </si>
  <si>
    <t>site infor</t>
  </si>
  <si>
    <t>ca</t>
  </si>
  <si>
    <t>bua</t>
  </si>
  <si>
    <t xml:space="preserve">{(100-10) x20}/70.00 </t>
  </si>
  <si>
    <t>Mrs. Kavita Anil Naik</t>
  </si>
  <si>
    <t>CIF - 2023-24</t>
  </si>
  <si>
    <t>1 to 2.50 lakhs</t>
  </si>
  <si>
    <t>stamp duty - 0.5%</t>
  </si>
  <si>
    <t>whichever is less</t>
  </si>
  <si>
    <t>RR 2022-23</t>
  </si>
  <si>
    <t xml:space="preserve">Floor - 11th </t>
  </si>
  <si>
    <t>Index - 2022-23</t>
  </si>
  <si>
    <t>793 - 2nd floor</t>
  </si>
  <si>
    <t>yoc - 1975-1976</t>
  </si>
  <si>
    <t>Car Parking</t>
  </si>
  <si>
    <t>2023-2024</t>
  </si>
  <si>
    <t xml:space="preserve">{(100-10) x25}/50.00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</si>
</sst>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4" fillId="4" borderId="1" applyNumberFormat="0" applyFont="0" applyAlignment="0" applyProtection="0"/>
  </cellStyleXfs>
  <cellXfs count="85">
    <xf numFmtId="0" fontId="0" fillId="0" borderId="0" xfId="0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0" fontId="5" fillId="0" borderId="0" xfId="0" applyFont="1"/>
    <xf numFmtId="43" fontId="5" fillId="0" borderId="0" xfId="1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3" fontId="0" fillId="0" borderId="0" xfId="0" applyNumberFormat="1"/>
    <xf numFmtId="0" fontId="6" fillId="3" borderId="0" xfId="0" applyFont="1" applyFill="1" applyBorder="1" applyAlignment="1">
      <alignment horizontal="right"/>
    </xf>
    <xf numFmtId="10" fontId="0" fillId="0" borderId="0" xfId="0" applyNumberFormat="1"/>
    <xf numFmtId="43" fontId="2" fillId="0" borderId="0" xfId="1" applyFont="1"/>
    <xf numFmtId="43" fontId="2" fillId="0" borderId="0" xfId="0" applyNumberFormat="1" applyFont="1"/>
    <xf numFmtId="0" fontId="6" fillId="0" borderId="0" xfId="0" applyFont="1" applyFill="1" applyBorder="1" applyAlignment="1">
      <alignment horizontal="center"/>
    </xf>
    <xf numFmtId="43" fontId="0" fillId="0" borderId="0" xfId="0" applyNumberFormat="1" applyFill="1"/>
    <xf numFmtId="0" fontId="6" fillId="2" borderId="2" xfId="0" applyFont="1" applyFill="1" applyBorder="1" applyAlignment="1">
      <alignment horizontal="center"/>
    </xf>
    <xf numFmtId="0" fontId="0" fillId="2" borderId="2" xfId="0" applyFill="1" applyBorder="1"/>
    <xf numFmtId="43" fontId="0" fillId="2" borderId="2" xfId="0" applyNumberFormat="1" applyFill="1" applyBorder="1"/>
    <xf numFmtId="0" fontId="0" fillId="2" borderId="2" xfId="0" applyFill="1" applyBorder="1" applyAlignment="1">
      <alignment horizontal="right" vertical="center"/>
    </xf>
    <xf numFmtId="0" fontId="0" fillId="0" borderId="2" xfId="0" applyBorder="1"/>
    <xf numFmtId="43" fontId="0" fillId="0" borderId="2" xfId="1" applyFont="1" applyBorder="1"/>
    <xf numFmtId="43" fontId="0" fillId="0" borderId="2" xfId="0" applyNumberFormat="1" applyBorder="1"/>
    <xf numFmtId="0" fontId="1" fillId="0" borderId="0" xfId="0" applyFont="1"/>
    <xf numFmtId="0" fontId="8" fillId="0" borderId="0" xfId="0" applyFont="1"/>
    <xf numFmtId="43" fontId="2" fillId="2" borderId="0" xfId="0" applyNumberFormat="1" applyFont="1" applyFill="1" applyBorder="1"/>
    <xf numFmtId="0" fontId="7" fillId="2" borderId="0" xfId="2" applyFont="1" applyFill="1" applyBorder="1" applyAlignment="1">
      <alignment horizontal="center"/>
    </xf>
    <xf numFmtId="0" fontId="0" fillId="5" borderId="2" xfId="0" applyFill="1" applyBorder="1"/>
    <xf numFmtId="0" fontId="0" fillId="5" borderId="2" xfId="0" applyFill="1" applyBorder="1" applyAlignment="1">
      <alignment horizontal="right"/>
    </xf>
    <xf numFmtId="43" fontId="0" fillId="5" borderId="2" xfId="1" applyFont="1" applyFill="1" applyBorder="1" applyAlignment="1">
      <alignment horizontal="right"/>
    </xf>
    <xf numFmtId="0" fontId="0" fillId="5" borderId="2" xfId="0" applyFill="1" applyBorder="1" applyAlignment="1">
      <alignment horizontal="center" vertical="top"/>
    </xf>
    <xf numFmtId="0" fontId="2" fillId="5" borderId="2" xfId="0" applyFont="1" applyFill="1" applyBorder="1"/>
    <xf numFmtId="43" fontId="0" fillId="5" borderId="2" xfId="1" applyFont="1" applyFill="1" applyBorder="1"/>
    <xf numFmtId="0" fontId="0" fillId="5" borderId="2" xfId="0" applyFont="1" applyFill="1" applyBorder="1"/>
    <xf numFmtId="2" fontId="1" fillId="5" borderId="2" xfId="0" applyNumberFormat="1" applyFont="1" applyFill="1" applyBorder="1"/>
    <xf numFmtId="10" fontId="0" fillId="5" borderId="2" xfId="1" applyNumberFormat="1" applyFont="1" applyFill="1" applyBorder="1"/>
    <xf numFmtId="43" fontId="0" fillId="5" borderId="2" xfId="0" applyNumberFormat="1" applyFill="1" applyBorder="1"/>
    <xf numFmtId="0" fontId="6" fillId="5" borderId="2" xfId="0" applyFont="1" applyFill="1" applyBorder="1"/>
    <xf numFmtId="43" fontId="6" fillId="5" borderId="2" xfId="1" applyFont="1" applyFill="1" applyBorder="1"/>
    <xf numFmtId="43" fontId="6" fillId="5" borderId="2" xfId="0" applyNumberFormat="1" applyFont="1" applyFill="1" applyBorder="1"/>
    <xf numFmtId="0" fontId="1" fillId="5" borderId="2" xfId="0" applyFont="1" applyFill="1" applyBorder="1"/>
    <xf numFmtId="43" fontId="1" fillId="5" borderId="2" xfId="0" applyNumberFormat="1" applyFont="1" applyFill="1" applyBorder="1"/>
    <xf numFmtId="43" fontId="2" fillId="5" borderId="2" xfId="0" applyNumberFormat="1" applyFont="1" applyFill="1" applyBorder="1"/>
    <xf numFmtId="43" fontId="1" fillId="0" borderId="0" xfId="0" applyNumberFormat="1" applyFont="1"/>
    <xf numFmtId="0" fontId="1" fillId="2" borderId="2" xfId="0" applyFont="1" applyFill="1" applyBorder="1"/>
    <xf numFmtId="43" fontId="9" fillId="0" borderId="0" xfId="0" applyNumberFormat="1" applyFont="1"/>
    <xf numFmtId="43" fontId="1" fillId="0" borderId="0" xfId="1" applyFont="1"/>
    <xf numFmtId="43" fontId="2" fillId="5" borderId="2" xfId="1" applyFont="1" applyFill="1" applyBorder="1"/>
    <xf numFmtId="43" fontId="9" fillId="0" borderId="0" xfId="1" applyFont="1"/>
    <xf numFmtId="0" fontId="1" fillId="2" borderId="2" xfId="0" applyFont="1" applyFill="1" applyBorder="1" applyAlignment="1">
      <alignment horizontal="left"/>
    </xf>
    <xf numFmtId="43" fontId="1" fillId="2" borderId="2" xfId="1" applyFont="1" applyFill="1" applyBorder="1"/>
    <xf numFmtId="0" fontId="0" fillId="5" borderId="0" xfId="0" applyFill="1"/>
    <xf numFmtId="0" fontId="0" fillId="2" borderId="0" xfId="0" applyFill="1"/>
    <xf numFmtId="0" fontId="2" fillId="0" borderId="0" xfId="0" applyFont="1"/>
    <xf numFmtId="0" fontId="0" fillId="2" borderId="0" xfId="0" applyFill="1" applyBorder="1"/>
    <xf numFmtId="0" fontId="0" fillId="2" borderId="0" xfId="0" applyFill="1" applyBorder="1" applyAlignment="1">
      <alignment horizontal="right"/>
    </xf>
    <xf numFmtId="43" fontId="0" fillId="2" borderId="0" xfId="1" applyFont="1" applyFill="1" applyBorder="1" applyAlignment="1">
      <alignment horizontal="right"/>
    </xf>
    <xf numFmtId="43" fontId="0" fillId="2" borderId="0" xfId="1" applyFont="1" applyFill="1" applyBorder="1"/>
    <xf numFmtId="2" fontId="1" fillId="2" borderId="0" xfId="0" applyNumberFormat="1" applyFont="1" applyFill="1" applyBorder="1"/>
    <xf numFmtId="10" fontId="0" fillId="2" borderId="0" xfId="1" applyNumberFormat="1" applyFont="1" applyFill="1" applyBorder="1"/>
    <xf numFmtId="43" fontId="0" fillId="2" borderId="0" xfId="0" applyNumberFormat="1" applyFill="1" applyBorder="1"/>
    <xf numFmtId="43" fontId="6" fillId="2" borderId="0" xfId="1" applyFont="1" applyFill="1" applyBorder="1"/>
    <xf numFmtId="0" fontId="6" fillId="2" borderId="0" xfId="0" applyFont="1" applyFill="1" applyBorder="1"/>
    <xf numFmtId="43" fontId="6" fillId="2" borderId="0" xfId="0" applyNumberFormat="1" applyFont="1" applyFill="1" applyBorder="1"/>
    <xf numFmtId="43" fontId="1" fillId="2" borderId="0" xfId="0" applyNumberFormat="1" applyFont="1" applyFill="1" applyBorder="1"/>
    <xf numFmtId="0" fontId="1" fillId="2" borderId="0" xfId="0" applyFont="1" applyFill="1" applyBorder="1"/>
    <xf numFmtId="43" fontId="2" fillId="2" borderId="0" xfId="1" applyFont="1" applyFill="1" applyBorder="1"/>
    <xf numFmtId="43" fontId="1" fillId="2" borderId="0" xfId="1" applyFont="1" applyFill="1" applyBorder="1"/>
    <xf numFmtId="0" fontId="0" fillId="5" borderId="2" xfId="0" applyFill="1" applyBorder="1" applyAlignment="1">
      <alignment horizontal="left"/>
    </xf>
    <xf numFmtId="0" fontId="7" fillId="5" borderId="3" xfId="2" applyFont="1" applyFill="1" applyBorder="1" applyAlignment="1">
      <alignment horizontal="center"/>
    </xf>
    <xf numFmtId="0" fontId="7" fillId="5" borderId="5" xfId="2" applyFont="1" applyFill="1" applyBorder="1" applyAlignment="1">
      <alignment horizontal="center"/>
    </xf>
    <xf numFmtId="0" fontId="7" fillId="5" borderId="4" xfId="2" applyFont="1" applyFill="1" applyBorder="1" applyAlignment="1">
      <alignment horizontal="center"/>
    </xf>
    <xf numFmtId="0" fontId="3" fillId="5" borderId="3" xfId="0" applyFont="1" applyFill="1" applyBorder="1" applyAlignment="1">
      <alignment horizontal="center"/>
    </xf>
    <xf numFmtId="0" fontId="3" fillId="5" borderId="4" xfId="0" applyFont="1" applyFill="1" applyBorder="1" applyAlignment="1">
      <alignment horizontal="center"/>
    </xf>
    <xf numFmtId="0" fontId="0" fillId="5" borderId="6" xfId="0" applyFill="1" applyBorder="1" applyAlignment="1">
      <alignment horizontal="center" vertical="top"/>
    </xf>
    <xf numFmtId="0" fontId="0" fillId="5" borderId="7" xfId="0" applyFill="1" applyBorder="1" applyAlignment="1">
      <alignment horizontal="center" vertical="top"/>
    </xf>
    <xf numFmtId="0" fontId="5" fillId="0" borderId="0" xfId="0" applyFont="1" applyAlignment="1">
      <alignment horizontal="left"/>
    </xf>
    <xf numFmtId="0" fontId="0" fillId="0" borderId="0" xfId="0" applyAlignment="1">
      <alignment horizont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7" fillId="5" borderId="2" xfId="2" applyFont="1" applyFill="1" applyBorder="1" applyAlignment="1">
      <alignment horizontal="center"/>
    </xf>
    <xf numFmtId="0" fontId="3" fillId="5" borderId="2" xfId="0" applyFont="1" applyFill="1" applyBorder="1" applyAlignment="1">
      <alignment horizontal="center"/>
    </xf>
    <xf numFmtId="0" fontId="0" fillId="5" borderId="2" xfId="0" applyFill="1" applyBorder="1" applyAlignment="1">
      <alignment horizontal="center" vertical="top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3">
    <cellStyle name="Comma" xfId="1" builtinId="3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33617</xdr:colOff>
      <xdr:row>2</xdr:row>
      <xdr:rowOff>11206</xdr:rowOff>
    </xdr:from>
    <xdr:to>
      <xdr:col>26</xdr:col>
      <xdr:colOff>397872</xdr:colOff>
      <xdr:row>37</xdr:row>
      <xdr:rowOff>116187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5235" y="392206"/>
          <a:ext cx="11614961" cy="7024054"/>
        </a:xfrm>
        <a:prstGeom prst="rect">
          <a:avLst/>
        </a:prstGeom>
      </xdr:spPr>
    </xdr:pic>
    <xdr:clientData/>
  </xdr:twoCellAnchor>
  <xdr:twoCellAnchor editAs="oneCell">
    <xdr:from>
      <xdr:col>8</xdr:col>
      <xdr:colOff>885264</xdr:colOff>
      <xdr:row>37</xdr:row>
      <xdr:rowOff>156882</xdr:rowOff>
    </xdr:from>
    <xdr:to>
      <xdr:col>28</xdr:col>
      <xdr:colOff>480234</xdr:colOff>
      <xdr:row>76</xdr:row>
      <xdr:rowOff>41668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90411" y="7474323"/>
          <a:ext cx="12952382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12</xdr:col>
      <xdr:colOff>400957</xdr:colOff>
      <xdr:row>45</xdr:row>
      <xdr:rowOff>58328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1E9E6C6-4595-4446-8AAD-475645E67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6496957" cy="8440328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</xdr:colOff>
      <xdr:row>0</xdr:row>
      <xdr:rowOff>0</xdr:rowOff>
    </xdr:from>
    <xdr:to>
      <xdr:col>20</xdr:col>
      <xdr:colOff>600583</xdr:colOff>
      <xdr:row>45</xdr:row>
      <xdr:rowOff>182197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02E3A47-D960-4294-9AF8-D0D66FE3D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3525" y="0"/>
          <a:ext cx="3639058" cy="87546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128867</xdr:colOff>
      <xdr:row>0</xdr:row>
      <xdr:rowOff>325531</xdr:rowOff>
    </xdr:from>
    <xdr:to>
      <xdr:col>28</xdr:col>
      <xdr:colOff>493122</xdr:colOff>
      <xdr:row>39</xdr:row>
      <xdr:rowOff>11412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FB5799-03D1-438D-A423-8302204B4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30392" y="325531"/>
          <a:ext cx="11679955" cy="7267781"/>
        </a:xfrm>
        <a:prstGeom prst="rect">
          <a:avLst/>
        </a:prstGeom>
      </xdr:spPr>
    </xdr:pic>
    <xdr:clientData/>
  </xdr:twoCellAnchor>
  <xdr:twoCellAnchor editAs="oneCell">
    <xdr:from>
      <xdr:col>10</xdr:col>
      <xdr:colOff>885264</xdr:colOff>
      <xdr:row>37</xdr:row>
      <xdr:rowOff>156882</xdr:rowOff>
    </xdr:from>
    <xdr:to>
      <xdr:col>30</xdr:col>
      <xdr:colOff>480234</xdr:colOff>
      <xdr:row>76</xdr:row>
      <xdr:rowOff>41668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6D74F61-0108-4F14-BBC0-CA47664FC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1439" y="7595907"/>
          <a:ext cx="13025220" cy="73142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48823</xdr:colOff>
      <xdr:row>36</xdr:row>
      <xdr:rowOff>77141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0B34F65-0DD7-4CFC-9FAD-16A4A748C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583223" cy="674464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161925</xdr:colOff>
      <xdr:row>0</xdr:row>
      <xdr:rowOff>0</xdr:rowOff>
    </xdr:from>
    <xdr:to>
      <xdr:col>19</xdr:col>
      <xdr:colOff>124764</xdr:colOff>
      <xdr:row>39</xdr:row>
      <xdr:rowOff>1037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ECFFDA-FAB5-4F3D-90E7-6D519BF6C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48325" y="0"/>
          <a:ext cx="6725589" cy="74305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238924</xdr:colOff>
      <xdr:row>14</xdr:row>
      <xdr:rowOff>48004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6DCF6A6-88ED-424C-A872-105A90F73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5725324" cy="27150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4"/>
  <sheetViews>
    <sheetView tabSelected="1" zoomScaleNormal="100" workbookViewId="0">
      <selection activeCell="C28" sqref="C28"/>
    </sheetView>
  </sheetViews>
  <sheetFormatPr defaultRowHeight="15" x14ac:dyDescent="0.25"/>
  <cols>
    <col min="1" max="1" width="18.140625" style="50" customWidth="1"/>
    <col min="2" max="2" width="19.28515625" style="50" customWidth="1"/>
    <col min="3" max="3" width="22.5703125" style="50" customWidth="1"/>
    <col min="4" max="4" width="18.5703125" customWidth="1"/>
    <col min="5" max="5" width="16.140625" customWidth="1"/>
    <col min="6" max="6" width="17.140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26.25" x14ac:dyDescent="0.4">
      <c r="A1" s="68" t="s">
        <v>33</v>
      </c>
      <c r="B1" s="69"/>
      <c r="C1" s="70"/>
    </row>
    <row r="2" spans="1:12" ht="15" customHeight="1" x14ac:dyDescent="0.3">
      <c r="A2" s="71" t="s">
        <v>8</v>
      </c>
      <c r="B2" s="72"/>
      <c r="C2" s="26">
        <v>2001</v>
      </c>
      <c r="E2" t="s">
        <v>30</v>
      </c>
      <c r="F2" s="23">
        <v>217.75</v>
      </c>
    </row>
    <row r="3" spans="1:12" x14ac:dyDescent="0.25">
      <c r="A3" s="26"/>
      <c r="B3" s="26"/>
      <c r="C3" s="26"/>
      <c r="E3" t="s">
        <v>31</v>
      </c>
      <c r="F3">
        <f>ROUND(F2*1.2,2)</f>
        <v>261.3</v>
      </c>
      <c r="L3" s="3"/>
    </row>
    <row r="4" spans="1:12" x14ac:dyDescent="0.25">
      <c r="A4" s="26" t="s">
        <v>9</v>
      </c>
      <c r="B4" s="26"/>
      <c r="C4" s="26">
        <v>2001</v>
      </c>
      <c r="G4" s="77" t="s">
        <v>13</v>
      </c>
      <c r="H4" s="78"/>
      <c r="K4" s="76"/>
      <c r="L4" s="76"/>
    </row>
    <row r="5" spans="1:12" x14ac:dyDescent="0.25">
      <c r="A5" s="26" t="s">
        <v>0</v>
      </c>
      <c r="B5" s="26"/>
      <c r="C5" s="26">
        <v>1976</v>
      </c>
      <c r="D5" t="s">
        <v>29</v>
      </c>
      <c r="G5" s="15" t="s">
        <v>25</v>
      </c>
      <c r="H5" s="16">
        <v>59</v>
      </c>
      <c r="J5" s="10"/>
    </row>
    <row r="6" spans="1:12" x14ac:dyDescent="0.25">
      <c r="A6" s="26" t="s">
        <v>1</v>
      </c>
      <c r="B6" s="27"/>
      <c r="C6" s="26">
        <f>C4-C5</f>
        <v>25</v>
      </c>
      <c r="D6">
        <f>50-C6</f>
        <v>25</v>
      </c>
      <c r="G6" s="15" t="s">
        <v>26</v>
      </c>
      <c r="H6" s="18">
        <v>6</v>
      </c>
    </row>
    <row r="7" spans="1:12" x14ac:dyDescent="0.25">
      <c r="A7" s="73" t="s">
        <v>14</v>
      </c>
      <c r="B7" s="27" t="s">
        <v>10</v>
      </c>
      <c r="C7" s="27" t="s">
        <v>11</v>
      </c>
      <c r="G7" s="15" t="s">
        <v>27</v>
      </c>
      <c r="H7" s="17">
        <v>11500</v>
      </c>
      <c r="I7" s="2"/>
    </row>
    <row r="8" spans="1:12" ht="15.75" customHeight="1" x14ac:dyDescent="0.25">
      <c r="A8" s="74"/>
      <c r="B8" s="27">
        <v>261.3</v>
      </c>
      <c r="C8" s="28">
        <f>ROUND(B8/10.764,2)</f>
        <v>24.28</v>
      </c>
      <c r="E8">
        <f>2022-1976</f>
        <v>46</v>
      </c>
      <c r="F8" s="1"/>
      <c r="G8" s="13"/>
      <c r="H8" s="14"/>
      <c r="I8" s="2"/>
    </row>
    <row r="9" spans="1:12" ht="33.75" customHeight="1" x14ac:dyDescent="0.25">
      <c r="A9" s="29"/>
      <c r="B9" s="27"/>
      <c r="C9" s="27"/>
      <c r="G9" s="9" t="s">
        <v>18</v>
      </c>
      <c r="H9" s="2"/>
      <c r="K9" s="1"/>
    </row>
    <row r="10" spans="1:12" x14ac:dyDescent="0.25">
      <c r="A10" s="30" t="s">
        <v>17</v>
      </c>
      <c r="B10" s="26"/>
      <c r="C10" s="31">
        <v>5500</v>
      </c>
      <c r="D10" t="s">
        <v>22</v>
      </c>
      <c r="I10" s="2"/>
    </row>
    <row r="11" spans="1:12" x14ac:dyDescent="0.25">
      <c r="A11" s="30"/>
      <c r="B11" s="26"/>
      <c r="C11" s="26"/>
      <c r="D11" t="s">
        <v>23</v>
      </c>
    </row>
    <row r="12" spans="1:12" x14ac:dyDescent="0.25">
      <c r="A12" s="26" t="s">
        <v>15</v>
      </c>
      <c r="B12" s="26"/>
      <c r="C12" s="31">
        <f>ROUND(C8*C10,0)</f>
        <v>133540</v>
      </c>
      <c r="D12" s="2" t="s">
        <v>24</v>
      </c>
      <c r="I12" s="4"/>
      <c r="J12" s="4"/>
      <c r="K12" s="4"/>
    </row>
    <row r="13" spans="1:12" x14ac:dyDescent="0.25">
      <c r="A13" s="26"/>
      <c r="B13" s="26"/>
      <c r="C13" s="31"/>
      <c r="D13" t="s">
        <v>28</v>
      </c>
      <c r="F13" s="6"/>
      <c r="G13" s="6"/>
      <c r="H13" s="6"/>
      <c r="I13" s="4"/>
      <c r="J13" s="4"/>
      <c r="K13" s="4"/>
    </row>
    <row r="14" spans="1:12" x14ac:dyDescent="0.25">
      <c r="A14" s="26" t="s">
        <v>2</v>
      </c>
      <c r="B14" s="26"/>
      <c r="C14" s="26">
        <f>100-10</f>
        <v>90</v>
      </c>
      <c r="F14" s="6"/>
      <c r="G14" s="6"/>
      <c r="H14" s="7"/>
      <c r="I14" s="4"/>
      <c r="J14" s="4"/>
      <c r="K14" s="4"/>
    </row>
    <row r="15" spans="1:12" x14ac:dyDescent="0.25">
      <c r="A15" s="32" t="s">
        <v>45</v>
      </c>
      <c r="B15" s="26"/>
      <c r="C15" s="33">
        <f>C14*C6/50</f>
        <v>45</v>
      </c>
      <c r="F15" s="6"/>
      <c r="G15" s="6"/>
      <c r="H15" s="7"/>
      <c r="I15" s="4"/>
      <c r="J15" s="4"/>
      <c r="K15" s="4"/>
    </row>
    <row r="16" spans="1:12" x14ac:dyDescent="0.25">
      <c r="A16" s="26"/>
      <c r="B16" s="26"/>
      <c r="C16" s="34">
        <v>0.45</v>
      </c>
      <c r="G16" s="6"/>
      <c r="H16" s="5"/>
      <c r="I16" s="75"/>
      <c r="J16" s="75"/>
      <c r="K16" s="75"/>
    </row>
    <row r="17" spans="1:11" x14ac:dyDescent="0.25">
      <c r="A17" s="26" t="s">
        <v>3</v>
      </c>
      <c r="B17" s="26"/>
      <c r="C17" s="35">
        <f>ROUND(C12*C16,0)</f>
        <v>60093</v>
      </c>
      <c r="D17" s="2"/>
      <c r="E17" s="2"/>
    </row>
    <row r="18" spans="1:11" x14ac:dyDescent="0.25">
      <c r="A18" s="26" t="s">
        <v>12</v>
      </c>
      <c r="B18" s="26"/>
      <c r="C18" s="26"/>
      <c r="E18" s="1"/>
    </row>
    <row r="19" spans="1:11" x14ac:dyDescent="0.25">
      <c r="A19" s="36" t="s">
        <v>16</v>
      </c>
      <c r="B19" s="36"/>
      <c r="C19" s="37">
        <f>H7</f>
        <v>11500</v>
      </c>
    </row>
    <row r="20" spans="1:11" x14ac:dyDescent="0.25">
      <c r="A20" s="36"/>
      <c r="B20" s="36"/>
      <c r="C20" s="36"/>
    </row>
    <row r="21" spans="1:11" x14ac:dyDescent="0.25">
      <c r="A21" s="36" t="s">
        <v>19</v>
      </c>
      <c r="B21" s="36"/>
      <c r="C21" s="38">
        <f>ROUND(C19*C8,0)</f>
        <v>279220</v>
      </c>
    </row>
    <row r="22" spans="1:11" x14ac:dyDescent="0.25">
      <c r="A22" s="39"/>
      <c r="B22" s="39"/>
      <c r="C22" s="40"/>
      <c r="E22" t="s">
        <v>20</v>
      </c>
      <c r="F22" t="s">
        <v>21</v>
      </c>
    </row>
    <row r="23" spans="1:11" x14ac:dyDescent="0.25">
      <c r="A23" s="30" t="s">
        <v>4</v>
      </c>
      <c r="B23" s="30"/>
      <c r="C23" s="41">
        <f>C21-C17</f>
        <v>219127</v>
      </c>
      <c r="E23" s="2">
        <f>C23</f>
        <v>219127</v>
      </c>
      <c r="F23" s="2">
        <f>C23</f>
        <v>219127</v>
      </c>
      <c r="G23" s="1"/>
    </row>
    <row r="24" spans="1:11" x14ac:dyDescent="0.25">
      <c r="A24" s="39"/>
      <c r="B24" s="39"/>
      <c r="C24" s="39"/>
      <c r="D24" t="s">
        <v>35</v>
      </c>
      <c r="E24" s="2">
        <v>200000</v>
      </c>
      <c r="F24" s="12">
        <f>ROUND(F23*1%,0)</f>
        <v>2191</v>
      </c>
      <c r="G24" s="2"/>
    </row>
    <row r="25" spans="1:11" x14ac:dyDescent="0.25">
      <c r="A25" s="26" t="s">
        <v>5</v>
      </c>
      <c r="B25" s="26"/>
      <c r="C25" s="35">
        <f>E28</f>
        <v>1095</v>
      </c>
      <c r="E25" s="2">
        <f>MROUND(E23-E24,500)</f>
        <v>19000</v>
      </c>
      <c r="F25">
        <v>20000</v>
      </c>
      <c r="G25" t="s">
        <v>37</v>
      </c>
    </row>
    <row r="26" spans="1:11" x14ac:dyDescent="0.25">
      <c r="A26" s="26" t="s">
        <v>6</v>
      </c>
      <c r="B26" s="26"/>
      <c r="C26" s="35">
        <f>F24</f>
        <v>2191</v>
      </c>
      <c r="D26" t="s">
        <v>36</v>
      </c>
      <c r="E26" s="2">
        <f>E25*0.5%</f>
        <v>95</v>
      </c>
      <c r="G26" s="1"/>
      <c r="K26" s="1"/>
    </row>
    <row r="27" spans="1:11" x14ac:dyDescent="0.25">
      <c r="A27" s="26"/>
      <c r="B27" s="26"/>
      <c r="C27" s="26"/>
      <c r="E27" s="1">
        <v>1000</v>
      </c>
      <c r="J27" s="8"/>
      <c r="K27" s="8"/>
    </row>
    <row r="28" spans="1:11" x14ac:dyDescent="0.25">
      <c r="A28" s="26" t="s">
        <v>7</v>
      </c>
      <c r="B28" s="26"/>
      <c r="C28" s="46">
        <f>ROUND(C26+C25+C23,0)</f>
        <v>222413</v>
      </c>
      <c r="E28" s="11">
        <f>E26+E27</f>
        <v>1095</v>
      </c>
      <c r="J28" s="8"/>
    </row>
    <row r="29" spans="1:11" x14ac:dyDescent="0.25">
      <c r="A29" s="67"/>
      <c r="B29" s="26"/>
      <c r="C29" s="31"/>
      <c r="E29" s="2"/>
      <c r="J29" s="8"/>
    </row>
    <row r="30" spans="1:11" x14ac:dyDescent="0.25">
      <c r="A30" s="26"/>
      <c r="B30" s="26"/>
      <c r="C30" s="31"/>
      <c r="J30" s="1"/>
    </row>
    <row r="31" spans="1:11" x14ac:dyDescent="0.25">
      <c r="A31" s="26"/>
      <c r="B31" s="26"/>
      <c r="C31" s="31"/>
      <c r="J31" s="8"/>
    </row>
    <row r="32" spans="1:11" x14ac:dyDescent="0.25">
      <c r="A32" s="26"/>
      <c r="B32" s="26"/>
      <c r="C32" s="31"/>
      <c r="E32" s="2"/>
      <c r="J32" s="2"/>
    </row>
    <row r="33" spans="1:21" x14ac:dyDescent="0.25">
      <c r="A33" s="26"/>
      <c r="B33" s="26"/>
      <c r="C33" s="46"/>
    </row>
    <row r="34" spans="1:21" x14ac:dyDescent="0.25">
      <c r="U34">
        <f>32.91+37.7</f>
        <v>70.61</v>
      </c>
    </row>
  </sheetData>
  <mergeCells count="6">
    <mergeCell ref="A1:C1"/>
    <mergeCell ref="A2:B2"/>
    <mergeCell ref="A7:A8"/>
    <mergeCell ref="I16:K16"/>
    <mergeCell ref="K4:L4"/>
    <mergeCell ref="G4:H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10" workbookViewId="0">
      <selection activeCell="N4" sqref="N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86A35-9BD5-4FE6-93A0-96F5F1ACBD4A}">
  <dimension ref="A1:W42"/>
  <sheetViews>
    <sheetView workbookViewId="0">
      <selection activeCell="I21" sqref="I21"/>
    </sheetView>
  </sheetViews>
  <sheetFormatPr defaultRowHeight="15" x14ac:dyDescent="0.25"/>
  <cols>
    <col min="1" max="1" width="18.140625" customWidth="1"/>
    <col min="2" max="2" width="19.28515625" customWidth="1"/>
    <col min="3" max="4" width="22.5703125" customWidth="1"/>
    <col min="5" max="5" width="22.5703125" style="51" customWidth="1"/>
    <col min="6" max="6" width="18.5703125" customWidth="1"/>
    <col min="7" max="7" width="16.140625" customWidth="1"/>
    <col min="8" max="8" width="17.140625" customWidth="1"/>
    <col min="9" max="9" width="18" customWidth="1"/>
    <col min="10" max="10" width="17.140625" customWidth="1"/>
    <col min="11" max="11" width="13.42578125" customWidth="1"/>
    <col min="12" max="12" width="12.7109375" customWidth="1"/>
    <col min="13" max="13" width="19.85546875" customWidth="1"/>
  </cols>
  <sheetData>
    <row r="1" spans="1:14" ht="26.25" x14ac:dyDescent="0.4">
      <c r="A1" s="79" t="s">
        <v>33</v>
      </c>
      <c r="B1" s="79"/>
      <c r="C1" s="79"/>
      <c r="D1" s="25"/>
      <c r="E1" s="25"/>
    </row>
    <row r="2" spans="1:14" ht="16.5" x14ac:dyDescent="0.3">
      <c r="A2" s="80" t="s">
        <v>8</v>
      </c>
      <c r="B2" s="80"/>
      <c r="C2" s="26" t="s">
        <v>44</v>
      </c>
      <c r="D2" s="26" t="s">
        <v>43</v>
      </c>
      <c r="E2" s="53"/>
      <c r="G2" t="s">
        <v>30</v>
      </c>
      <c r="H2" s="23">
        <v>119.5</v>
      </c>
    </row>
    <row r="3" spans="1:14" x14ac:dyDescent="0.25">
      <c r="A3" s="26"/>
      <c r="B3" s="26"/>
      <c r="C3" s="26"/>
      <c r="D3" s="26"/>
      <c r="E3" s="53"/>
      <c r="G3" t="s">
        <v>31</v>
      </c>
      <c r="H3">
        <f>ROUND(H2*1.2,2)</f>
        <v>143.4</v>
      </c>
      <c r="I3">
        <f>H2-H3</f>
        <v>-23.900000000000006</v>
      </c>
      <c r="N3" s="3"/>
    </row>
    <row r="4" spans="1:14" x14ac:dyDescent="0.25">
      <c r="A4" s="26" t="s">
        <v>9</v>
      </c>
      <c r="B4" s="26"/>
      <c r="C4" s="26">
        <v>2024</v>
      </c>
      <c r="D4" s="26">
        <v>2024</v>
      </c>
      <c r="E4" s="53"/>
      <c r="I4" s="77" t="s">
        <v>38</v>
      </c>
      <c r="J4" s="78"/>
      <c r="M4" s="76"/>
      <c r="N4" s="76"/>
    </row>
    <row r="5" spans="1:14" x14ac:dyDescent="0.25">
      <c r="A5" s="26" t="s">
        <v>0</v>
      </c>
      <c r="B5" s="26"/>
      <c r="C5" s="26">
        <v>2022</v>
      </c>
      <c r="D5" s="26">
        <v>2022</v>
      </c>
      <c r="E5" s="53"/>
      <c r="I5" s="15" t="s">
        <v>25</v>
      </c>
      <c r="J5" s="16"/>
      <c r="L5" s="10"/>
    </row>
    <row r="6" spans="1:14" x14ac:dyDescent="0.25">
      <c r="A6" s="26" t="s">
        <v>1</v>
      </c>
      <c r="B6" s="27"/>
      <c r="C6" s="26">
        <v>0</v>
      </c>
      <c r="D6" s="26">
        <v>0</v>
      </c>
      <c r="E6" s="53"/>
      <c r="F6">
        <f>60-C6</f>
        <v>60</v>
      </c>
      <c r="I6" s="15" t="s">
        <v>26</v>
      </c>
      <c r="J6" s="18"/>
    </row>
    <row r="7" spans="1:14" x14ac:dyDescent="0.25">
      <c r="A7" s="81" t="s">
        <v>14</v>
      </c>
      <c r="B7" s="27" t="s">
        <v>10</v>
      </c>
      <c r="C7" s="27" t="s">
        <v>11</v>
      </c>
      <c r="D7" s="27" t="s">
        <v>11</v>
      </c>
      <c r="E7" s="54"/>
      <c r="I7" s="15" t="s">
        <v>27</v>
      </c>
      <c r="J7" s="17">
        <v>135960</v>
      </c>
      <c r="K7" s="2"/>
    </row>
    <row r="8" spans="1:14" ht="15.75" customHeight="1" x14ac:dyDescent="0.25">
      <c r="A8" s="81"/>
      <c r="B8" s="27"/>
      <c r="C8" s="28">
        <v>53.15</v>
      </c>
      <c r="D8" s="28">
        <v>13.94</v>
      </c>
      <c r="E8" s="55"/>
      <c r="H8" s="1"/>
      <c r="I8" s="13" t="s">
        <v>39</v>
      </c>
      <c r="J8" s="14">
        <f>J7*1.1</f>
        <v>149556</v>
      </c>
      <c r="K8" s="2"/>
    </row>
    <row r="9" spans="1:14" ht="33.75" customHeight="1" x14ac:dyDescent="0.25">
      <c r="A9" s="29"/>
      <c r="B9" s="27"/>
      <c r="C9" s="27"/>
      <c r="D9" s="27"/>
      <c r="E9" s="54"/>
      <c r="I9" s="9" t="s">
        <v>18</v>
      </c>
      <c r="J9" s="2"/>
      <c r="M9" s="1"/>
    </row>
    <row r="10" spans="1:14" x14ac:dyDescent="0.25">
      <c r="A10" s="30" t="s">
        <v>17</v>
      </c>
      <c r="B10" s="26"/>
      <c r="C10" s="31">
        <v>30250</v>
      </c>
      <c r="D10" s="31">
        <v>30250</v>
      </c>
      <c r="E10" s="56"/>
      <c r="F10" t="s">
        <v>22</v>
      </c>
      <c r="K10" s="2"/>
    </row>
    <row r="11" spans="1:14" x14ac:dyDescent="0.25">
      <c r="A11" s="30"/>
      <c r="B11" s="26"/>
      <c r="C11" s="26"/>
      <c r="D11" s="26"/>
      <c r="E11" s="53"/>
      <c r="F11" t="s">
        <v>23</v>
      </c>
    </row>
    <row r="12" spans="1:14" x14ac:dyDescent="0.25">
      <c r="A12" s="26" t="s">
        <v>15</v>
      </c>
      <c r="B12" s="26"/>
      <c r="C12" s="31">
        <f>ROUND(C8*C10,0)</f>
        <v>1607788</v>
      </c>
      <c r="D12" s="31">
        <f>ROUND(D8*D10,0)</f>
        <v>421685</v>
      </c>
      <c r="E12" s="56"/>
      <c r="F12" s="2" t="s">
        <v>24</v>
      </c>
      <c r="K12" s="4"/>
      <c r="L12" s="4"/>
      <c r="M12" s="4"/>
    </row>
    <row r="13" spans="1:14" x14ac:dyDescent="0.25">
      <c r="A13" s="26"/>
      <c r="B13" s="26"/>
      <c r="C13" s="31"/>
      <c r="D13" s="31"/>
      <c r="E13" s="56"/>
      <c r="F13" t="s">
        <v>28</v>
      </c>
      <c r="H13" s="6"/>
      <c r="I13" s="6"/>
      <c r="J13" s="6"/>
      <c r="K13" s="4"/>
      <c r="L13" s="4"/>
      <c r="M13" s="4"/>
    </row>
    <row r="14" spans="1:14" x14ac:dyDescent="0.25">
      <c r="A14" s="26" t="s">
        <v>2</v>
      </c>
      <c r="B14" s="26"/>
      <c r="C14" s="26">
        <f>100-10</f>
        <v>90</v>
      </c>
      <c r="D14" s="26">
        <f>100-10</f>
        <v>90</v>
      </c>
      <c r="E14" s="53"/>
      <c r="H14" s="6"/>
      <c r="I14" s="6"/>
      <c r="J14" s="7"/>
      <c r="K14" s="4"/>
      <c r="L14" s="4"/>
      <c r="M14" s="4"/>
    </row>
    <row r="15" spans="1:14" x14ac:dyDescent="0.25">
      <c r="A15" s="32" t="s">
        <v>32</v>
      </c>
      <c r="B15" s="26"/>
      <c r="C15" s="33">
        <f>C14*C6/60</f>
        <v>0</v>
      </c>
      <c r="D15" s="33">
        <f>D14*D6/60</f>
        <v>0</v>
      </c>
      <c r="E15" s="57"/>
      <c r="H15" s="6"/>
      <c r="I15" s="6"/>
      <c r="J15" s="7"/>
      <c r="K15" s="4"/>
      <c r="L15" s="4"/>
      <c r="M15" s="4"/>
    </row>
    <row r="16" spans="1:14" x14ac:dyDescent="0.25">
      <c r="A16" s="26"/>
      <c r="B16" s="26"/>
      <c r="C16" s="34">
        <v>0</v>
      </c>
      <c r="D16" s="34">
        <v>0</v>
      </c>
      <c r="E16" s="58"/>
      <c r="I16" s="6"/>
      <c r="J16" s="5"/>
      <c r="K16" s="75"/>
      <c r="L16" s="75"/>
      <c r="M16" s="75"/>
    </row>
    <row r="17" spans="1:13" x14ac:dyDescent="0.25">
      <c r="A17" s="26" t="s">
        <v>3</v>
      </c>
      <c r="B17" s="26"/>
      <c r="C17" s="35">
        <f>ROUND(C12*C16,0)</f>
        <v>0</v>
      </c>
      <c r="D17" s="35">
        <f>ROUND(D12*D16,0)</f>
        <v>0</v>
      </c>
      <c r="E17" s="59"/>
      <c r="F17" s="2"/>
      <c r="G17" s="2"/>
    </row>
    <row r="18" spans="1:13" x14ac:dyDescent="0.25">
      <c r="A18" s="26" t="s">
        <v>12</v>
      </c>
      <c r="B18" s="26"/>
      <c r="C18" s="26"/>
      <c r="D18" s="26"/>
      <c r="E18" s="53"/>
      <c r="G18" s="1"/>
    </row>
    <row r="19" spans="1:13" x14ac:dyDescent="0.25">
      <c r="A19" s="36" t="s">
        <v>16</v>
      </c>
      <c r="B19" s="36"/>
      <c r="C19" s="37">
        <f>J8</f>
        <v>149556</v>
      </c>
      <c r="D19" s="37">
        <f>C19*25%</f>
        <v>37389</v>
      </c>
      <c r="E19" s="60"/>
    </row>
    <row r="20" spans="1:13" x14ac:dyDescent="0.25">
      <c r="A20" s="36"/>
      <c r="B20" s="36"/>
      <c r="C20" s="36"/>
      <c r="D20" s="36"/>
      <c r="E20" s="61"/>
    </row>
    <row r="21" spans="1:13" x14ac:dyDescent="0.25">
      <c r="A21" s="36" t="s">
        <v>19</v>
      </c>
      <c r="B21" s="36"/>
      <c r="C21" s="38">
        <f>ROUND(C19*C8,0)</f>
        <v>7948901</v>
      </c>
      <c r="D21" s="38">
        <f>ROUND(D19*D8,0)</f>
        <v>521203</v>
      </c>
      <c r="E21" s="62"/>
      <c r="F21" s="22"/>
      <c r="G21" s="22"/>
      <c r="H21" s="22"/>
    </row>
    <row r="22" spans="1:13" x14ac:dyDescent="0.25">
      <c r="A22" s="39"/>
      <c r="B22" s="39"/>
      <c r="C22" s="40"/>
      <c r="D22" s="40"/>
      <c r="E22" s="63"/>
      <c r="F22" s="22"/>
      <c r="G22" s="22"/>
      <c r="H22" s="22"/>
    </row>
    <row r="23" spans="1:13" x14ac:dyDescent="0.25">
      <c r="A23" s="30" t="s">
        <v>4</v>
      </c>
      <c r="B23" s="30"/>
      <c r="C23" s="41">
        <f>C21+D21</f>
        <v>8470104</v>
      </c>
      <c r="D23" s="41"/>
      <c r="E23" s="24"/>
      <c r="F23" s="22"/>
      <c r="G23" s="42"/>
      <c r="H23" s="42"/>
      <c r="I23" s="1"/>
    </row>
    <row r="24" spans="1:13" x14ac:dyDescent="0.25">
      <c r="A24" s="39"/>
      <c r="B24" s="39"/>
      <c r="C24" s="40"/>
      <c r="D24" s="39"/>
      <c r="E24" s="64"/>
      <c r="F24" s="22"/>
      <c r="G24" s="42"/>
      <c r="H24" s="44"/>
      <c r="I24" s="2"/>
    </row>
    <row r="25" spans="1:13" x14ac:dyDescent="0.25">
      <c r="A25" s="26" t="s">
        <v>5</v>
      </c>
      <c r="B25" s="26"/>
      <c r="C25" s="35">
        <f>ROUND(C23*5%,0)</f>
        <v>423505</v>
      </c>
      <c r="D25" s="35">
        <f>H28</f>
        <v>0</v>
      </c>
      <c r="E25" s="59"/>
      <c r="F25" s="22"/>
      <c r="G25" s="42"/>
      <c r="H25" s="22"/>
    </row>
    <row r="26" spans="1:13" x14ac:dyDescent="0.25">
      <c r="A26" s="26" t="s">
        <v>6</v>
      </c>
      <c r="B26" s="26"/>
      <c r="C26" s="35">
        <v>30000</v>
      </c>
      <c r="D26" s="35">
        <f>I25</f>
        <v>0</v>
      </c>
      <c r="E26" s="59"/>
      <c r="F26" s="22"/>
      <c r="G26" s="42"/>
      <c r="H26" s="22"/>
      <c r="I26" s="1"/>
      <c r="M26" s="1"/>
    </row>
    <row r="27" spans="1:13" x14ac:dyDescent="0.25">
      <c r="A27" s="26"/>
      <c r="B27" s="26"/>
      <c r="C27" s="26"/>
      <c r="D27" s="26"/>
      <c r="E27" s="53"/>
      <c r="F27" s="22"/>
      <c r="G27" s="45"/>
      <c r="H27" s="22"/>
      <c r="L27" s="8"/>
      <c r="M27" s="8"/>
    </row>
    <row r="28" spans="1:13" x14ac:dyDescent="0.25">
      <c r="A28" s="26" t="s">
        <v>7</v>
      </c>
      <c r="B28" s="26"/>
      <c r="C28" s="46">
        <f>C26+C25+C23</f>
        <v>8923609</v>
      </c>
      <c r="D28" s="46"/>
      <c r="E28" s="65"/>
      <c r="F28" s="22"/>
      <c r="G28" s="47"/>
      <c r="H28" s="22"/>
      <c r="L28" s="8"/>
    </row>
    <row r="29" spans="1:13" x14ac:dyDescent="0.25">
      <c r="A29" s="48" t="s">
        <v>40</v>
      </c>
      <c r="B29" s="43"/>
      <c r="C29" s="49">
        <v>331</v>
      </c>
      <c r="D29" s="49"/>
      <c r="E29" s="66"/>
      <c r="F29" s="22"/>
      <c r="G29" s="42"/>
      <c r="H29" s="22"/>
      <c r="L29" s="8"/>
    </row>
    <row r="30" spans="1:13" x14ac:dyDescent="0.25">
      <c r="A30" s="26" t="s">
        <v>34</v>
      </c>
      <c r="B30" s="26"/>
      <c r="C30" s="31">
        <v>348</v>
      </c>
      <c r="D30" s="31"/>
      <c r="E30" s="56"/>
      <c r="F30" s="22"/>
      <c r="G30" s="42"/>
      <c r="H30" s="22"/>
      <c r="L30" s="1"/>
    </row>
    <row r="31" spans="1:13" x14ac:dyDescent="0.25">
      <c r="A31" s="26"/>
      <c r="B31" s="26"/>
      <c r="C31" s="31">
        <f>C28*C30/C29</f>
        <v>9381921.2447129916</v>
      </c>
      <c r="D31" s="31"/>
      <c r="E31" s="56"/>
      <c r="G31" s="2"/>
      <c r="L31" s="8"/>
    </row>
    <row r="32" spans="1:13" x14ac:dyDescent="0.25">
      <c r="A32" s="26"/>
      <c r="B32" s="26"/>
      <c r="C32" s="31"/>
      <c r="D32" s="31"/>
      <c r="E32" s="56"/>
      <c r="G32" s="2"/>
      <c r="L32" s="2"/>
    </row>
    <row r="33" spans="1:23" x14ac:dyDescent="0.25">
      <c r="A33" s="26"/>
      <c r="B33" s="26"/>
      <c r="C33" s="46"/>
      <c r="D33" s="46"/>
      <c r="E33" s="65"/>
      <c r="F33" s="22"/>
      <c r="G33" s="22"/>
      <c r="H33" s="22"/>
    </row>
    <row r="34" spans="1:23" x14ac:dyDescent="0.25">
      <c r="A34" s="50"/>
      <c r="B34" s="50"/>
      <c r="C34" s="50"/>
      <c r="D34" s="50"/>
      <c r="F34" s="22"/>
      <c r="G34" s="22"/>
      <c r="H34" s="22"/>
      <c r="W34">
        <f>32.91+37.7</f>
        <v>70.61</v>
      </c>
    </row>
    <row r="35" spans="1:23" x14ac:dyDescent="0.25">
      <c r="F35" s="22"/>
      <c r="G35" s="42"/>
      <c r="H35" s="42"/>
    </row>
    <row r="36" spans="1:23" x14ac:dyDescent="0.25">
      <c r="A36" s="52"/>
      <c r="F36" s="22"/>
      <c r="G36" s="42"/>
      <c r="H36" s="44"/>
    </row>
    <row r="37" spans="1:23" x14ac:dyDescent="0.25">
      <c r="F37" s="22"/>
      <c r="G37" s="42"/>
      <c r="H37" s="22"/>
    </row>
    <row r="38" spans="1:23" x14ac:dyDescent="0.25">
      <c r="F38" s="22"/>
      <c r="G38" s="42"/>
      <c r="H38" s="22"/>
    </row>
    <row r="39" spans="1:23" x14ac:dyDescent="0.25">
      <c r="F39" s="22"/>
      <c r="G39" s="45"/>
      <c r="H39" s="22"/>
    </row>
    <row r="40" spans="1:23" x14ac:dyDescent="0.25">
      <c r="F40" s="22"/>
      <c r="G40" s="47"/>
      <c r="H40" s="22"/>
    </row>
    <row r="41" spans="1:23" x14ac:dyDescent="0.25">
      <c r="F41" s="22"/>
      <c r="G41" s="42"/>
      <c r="H41" s="22"/>
    </row>
    <row r="42" spans="1:23" x14ac:dyDescent="0.25">
      <c r="F42" s="22"/>
      <c r="G42" s="42"/>
      <c r="H42" s="22"/>
    </row>
  </sheetData>
  <mergeCells count="6">
    <mergeCell ref="K16:M16"/>
    <mergeCell ref="A1:C1"/>
    <mergeCell ref="A2:B2"/>
    <mergeCell ref="I4:J4"/>
    <mergeCell ref="M4:N4"/>
    <mergeCell ref="A7:A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"/>
  <sheetViews>
    <sheetView topLeftCell="A10" workbookViewId="0">
      <selection activeCell="B2" sqref="B2"/>
    </sheetView>
  </sheetViews>
  <sheetFormatPr defaultRowHeight="15" x14ac:dyDescent="0.25"/>
  <sheetData>
    <row r="2" spans="2:2" x14ac:dyDescent="0.25">
      <c r="B2" s="22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E23:N59"/>
  <sheetViews>
    <sheetView workbookViewId="0">
      <selection activeCell="F30" sqref="F30"/>
    </sheetView>
  </sheetViews>
  <sheetFormatPr defaultRowHeight="15" x14ac:dyDescent="0.25"/>
  <cols>
    <col min="11" max="11" width="19.140625" bestFit="1" customWidth="1"/>
  </cols>
  <sheetData>
    <row r="23" spans="5:5" x14ac:dyDescent="0.25">
      <c r="E23" t="s">
        <v>41</v>
      </c>
    </row>
    <row r="24" spans="5:5" x14ac:dyDescent="0.25">
      <c r="E24" t="s">
        <v>42</v>
      </c>
    </row>
    <row r="51" spans="11:14" x14ac:dyDescent="0.25">
      <c r="K51" s="19"/>
      <c r="L51" s="19"/>
      <c r="M51" s="19"/>
      <c r="N51" s="20"/>
    </row>
    <row r="52" spans="11:14" x14ac:dyDescent="0.25">
      <c r="K52" s="19"/>
      <c r="L52" s="19"/>
      <c r="M52" s="19"/>
      <c r="N52" s="20"/>
    </row>
    <row r="53" spans="11:14" x14ac:dyDescent="0.25">
      <c r="K53" s="19"/>
      <c r="L53" s="19"/>
      <c r="M53" s="19"/>
      <c r="N53" s="20"/>
    </row>
    <row r="54" spans="11:14" x14ac:dyDescent="0.25">
      <c r="K54" s="19"/>
      <c r="L54" s="19"/>
      <c r="M54" s="19"/>
      <c r="N54" s="20"/>
    </row>
    <row r="55" spans="11:14" x14ac:dyDescent="0.25">
      <c r="K55" s="19"/>
      <c r="L55" s="19"/>
      <c r="M55" s="19"/>
      <c r="N55" s="20"/>
    </row>
    <row r="56" spans="11:14" x14ac:dyDescent="0.25">
      <c r="K56" s="19"/>
      <c r="L56" s="19"/>
      <c r="M56" s="19"/>
      <c r="N56" s="20"/>
    </row>
    <row r="57" spans="11:14" x14ac:dyDescent="0.25">
      <c r="K57" s="19"/>
      <c r="L57" s="19"/>
      <c r="M57" s="19"/>
      <c r="N57" s="20"/>
    </row>
    <row r="58" spans="11:14" x14ac:dyDescent="0.25">
      <c r="K58" s="19"/>
      <c r="L58" s="19"/>
      <c r="M58" s="19"/>
      <c r="N58" s="20"/>
    </row>
    <row r="59" spans="11:14" x14ac:dyDescent="0.25">
      <c r="K59" s="82"/>
      <c r="L59" s="83"/>
      <c r="M59" s="84"/>
      <c r="N59" s="21"/>
    </row>
  </sheetData>
  <mergeCells count="1">
    <mergeCell ref="K59:M5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Value - 2001</vt:lpstr>
      <vt:lpstr>2001-rate</vt:lpstr>
      <vt:lpstr>Value - 2023-24</vt:lpstr>
      <vt:lpstr>2022-RR</vt:lpstr>
      <vt:lpstr>Area 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2024-12-31T06:08:06Z</dcterms:modified>
</cp:coreProperties>
</file>