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SARB Churchgate\Zaheer K. Dhanani\"/>
    </mc:Choice>
  </mc:AlternateContent>
  <xr:revisionPtr revIDLastSave="0" documentId="13_ncr:1_{CCD70204-1D45-4D21-8675-970415D47910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4" l="1"/>
  <c r="C12" i="25" l="1"/>
  <c r="C5" i="25" l="1"/>
  <c r="C4" i="25"/>
  <c r="C3" i="25"/>
  <c r="Q2" i="4"/>
  <c r="B2" i="4" s="1"/>
  <c r="C2" i="4" s="1"/>
  <c r="B3" i="4"/>
  <c r="C3" i="4" s="1"/>
  <c r="D3" i="4" s="1"/>
  <c r="Q4" i="4"/>
  <c r="B4" i="4" s="1"/>
  <c r="C4" i="4" s="1"/>
  <c r="D4" i="4" s="1"/>
  <c r="Q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5" i="23" l="1"/>
  <c r="B20" i="23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<sst xmlns="http://schemas.openxmlformats.org/spreadsheetml/2006/main" count="129" uniqueCount="87">
  <si>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</si>
  <si>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</si>
  <si>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</si>
  <si>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</si>
  <si>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</si>
  <si>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</si>
  <si>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</si>
  <si>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</si>
  <si>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</si>
  <si>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</si>
  <si>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</si>
  <si>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</si>
  <si>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</si>
  <si>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</si>
  <si>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</si>
  <si>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</si>
  <si>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</si>
  <si>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</si>
  <si>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</si>
  <si>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</si>
  <si>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</si>
  <si>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</si>
  <si>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</si>
  <si>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</si>
  <si>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</si>
  <si>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</si>
  <si>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</si>
  <si>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</si>
  <si>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</si>
  <si>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</si>
  <si>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</si>
  <si>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</si>
  <si>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</si>
  <si>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</si>
  <si>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</si>
  <si>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</si>
  <si>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</si>
  <si>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</si>
  <si>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</si>
  <si>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</si>
  <si>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</si>
  <si>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</si>
  <si>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</si>
  <si>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</si>
  <si>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</si>
  <si>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</si>
  <si>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</si>
  <si>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</si>
  <si>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</si>
  <si>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</si>
  <si>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</si>
  <si>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</si>
  <si>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</si>
  <si>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</si>
  <si>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</si>
  <si>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</si>
  <si>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</si>
  <si>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</si>
  <si>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</si>
  <si>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</si>
  <si>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</si>
  <si>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</si>
  <si>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</si>
  <si>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</si>
  <si>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</si>
  <si>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</si>
  <si>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</si>
  <si>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</si>
  <si>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</si>
  <si>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</si>
  <si>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</si>
  <si>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</si>
  <si>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</si>
  <si>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</si>
  <si>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</si>
  <si>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</si>
  <si>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</si>
  <si>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</si>
  <si>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</si>
  <si>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</si>
  <si>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</si>
  <si>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</si>
  <si>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</si>
  <si>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</si>
  <si>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YOC-1982</t>
  </si>
  <si>
    <t>IGR-20.09.24</t>
  </si>
  <si>
    <t>IGR-03.12.24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</si>
</sst>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010AE2-6238-481B-AF8E-1B2FC468F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06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376A1B-ADF4-4FE9-A681-76BD14725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410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325086</xdr:colOff>
      <xdr:row>47</xdr:row>
      <xdr:rowOff>1250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DD73B-5E0B-4E35-8EAA-091B671ED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9486" cy="8954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334613</xdr:colOff>
      <xdr:row>49</xdr:row>
      <xdr:rowOff>125072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CB0967-2E01-4264-AC70-C9028238E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69013" cy="893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77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83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78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79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80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81</v>
      </c>
      <c r="C8" s="45">
        <f>C7*D13%</f>
        <v>183023.63699999996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82</v>
      </c>
      <c r="C9" s="50">
        <f>C6+C8</f>
        <v>212423.63699999996</v>
      </c>
      <c r="D9" s="51" t="s">
        <v>62</v>
      </c>
      <c r="E9" s="52">
        <f>C9/10.764</f>
        <v>19734.637402452616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1982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43</v>
      </c>
      <c r="D13" s="58">
        <f>D12-C13</f>
        <v>57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workbookViewId="0">
      <selection activeCell="C8" sqref="C8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34500</v>
      </c>
      <c r="C3" s="19" t="s">
        <v>76</v>
      </c>
      <c r="D3" s="6" t="s">
        <v>72</v>
      </c>
    </row>
    <row r="4" spans="1:4" ht="30" x14ac:dyDescent="0.25">
      <c r="A4" s="18" t="s">
        <v>14</v>
      </c>
      <c r="B4" s="16">
        <v>2700</v>
      </c>
      <c r="C4" s="19"/>
    </row>
    <row r="5" spans="1:4" x14ac:dyDescent="0.25">
      <c r="A5" s="13" t="s">
        <v>15</v>
      </c>
      <c r="B5" s="16">
        <f>B3-B4</f>
        <v>31800</v>
      </c>
      <c r="C5" s="19"/>
    </row>
    <row r="6" spans="1:4" x14ac:dyDescent="0.25">
      <c r="A6" s="13" t="s">
        <v>16</v>
      </c>
      <c r="B6" s="16">
        <f>B4</f>
        <v>2700</v>
      </c>
      <c r="C6" s="19"/>
    </row>
    <row r="7" spans="1:4" x14ac:dyDescent="0.25">
      <c r="A7" s="13" t="s">
        <v>17</v>
      </c>
      <c r="B7" s="20">
        <f>C7-C8</f>
        <v>43</v>
      </c>
      <c r="C7" s="20">
        <v>2025</v>
      </c>
    </row>
    <row r="8" spans="1:4" x14ac:dyDescent="0.25">
      <c r="A8" s="13" t="s">
        <v>18</v>
      </c>
      <c r="B8" s="20">
        <f>B9-B7</f>
        <v>17</v>
      </c>
      <c r="C8" s="20">
        <v>1982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64.5</v>
      </c>
      <c r="C10" s="20"/>
    </row>
    <row r="11" spans="1:4" x14ac:dyDescent="0.25">
      <c r="A11" s="13"/>
      <c r="B11" s="21">
        <f>B10%</f>
        <v>0.64500000000000002</v>
      </c>
      <c r="C11" s="21"/>
    </row>
    <row r="12" spans="1:4" x14ac:dyDescent="0.25">
      <c r="A12" s="13" t="s">
        <v>21</v>
      </c>
      <c r="B12" s="16">
        <f>B6*B11</f>
        <v>1741.5</v>
      </c>
      <c r="C12" s="19"/>
    </row>
    <row r="13" spans="1:4" x14ac:dyDescent="0.25">
      <c r="A13" s="13" t="s">
        <v>22</v>
      </c>
      <c r="B13" s="16">
        <f>B6-B12</f>
        <v>958.5</v>
      </c>
      <c r="C13" s="19"/>
    </row>
    <row r="14" spans="1:4" x14ac:dyDescent="0.25">
      <c r="A14" s="13" t="s">
        <v>15</v>
      </c>
      <c r="B14" s="16">
        <f>B5</f>
        <v>31800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32758.5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ABUA</v>
      </c>
      <c r="B18" s="23">
        <v>610</v>
      </c>
      <c r="C18" s="20"/>
    </row>
    <row r="19" spans="1:4" x14ac:dyDescent="0.25">
      <c r="A19" s="13" t="s">
        <v>74</v>
      </c>
      <c r="B19" s="24">
        <f>B18*B16</f>
        <v>19982685</v>
      </c>
      <c r="C19" s="65"/>
      <c r="D19" s="58"/>
    </row>
    <row r="20" spans="1:4" x14ac:dyDescent="0.25">
      <c r="A20" s="13" t="s">
        <v>24</v>
      </c>
      <c r="B20" s="25">
        <f>B19*90%</f>
        <v>17984416.5</v>
      </c>
      <c r="C20" s="24"/>
      <c r="D20" s="58"/>
    </row>
    <row r="21" spans="1:4" x14ac:dyDescent="0.25">
      <c r="A21" s="13" t="s">
        <v>25</v>
      </c>
      <c r="B21" s="25">
        <f>B19*80%</f>
        <v>15986148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1647000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41630.59375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5" sqref="R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454.16666666666669</v>
      </c>
      <c r="C2" s="4">
        <f t="shared" ref="C2:C16" si="1">B2*1.2</f>
        <v>545</v>
      </c>
      <c r="D2" s="4">
        <f t="shared" ref="D2:D16" si="2">C2*1.2</f>
        <v>654</v>
      </c>
      <c r="E2" s="5">
        <f t="shared" ref="E2:E16" si="3">R2</f>
        <v>15000000</v>
      </c>
      <c r="F2" s="4">
        <f t="shared" ref="F2:F15" si="4">ROUND((E2/B2),0)</f>
        <v>33028</v>
      </c>
      <c r="G2" s="67">
        <f t="shared" ref="G2:G15" si="5">ROUND((E2/C2),0)</f>
        <v>27523</v>
      </c>
      <c r="H2" s="67">
        <f t="shared" ref="H2:H15" si="6">ROUND((E2/D2),0)</f>
        <v>22936</v>
      </c>
      <c r="I2" s="67">
        <f t="shared" ref="I2:I15" si="7">T2</f>
        <v>0</v>
      </c>
      <c r="J2" s="67">
        <f t="shared" ref="J2:J15" si="8">U2</f>
        <v>0</v>
      </c>
      <c r="K2" s="68"/>
      <c r="L2" s="68"/>
      <c r="M2" s="68"/>
      <c r="N2" s="68"/>
      <c r="O2" s="68">
        <v>0</v>
      </c>
      <c r="P2" s="68">
        <v>545</v>
      </c>
      <c r="Q2" s="68">
        <f t="shared" ref="Q2:Q10" si="9">P2/1.2</f>
        <v>454.16666666666669</v>
      </c>
      <c r="R2" s="69">
        <v>15000000</v>
      </c>
      <c r="S2" s="2" t="s">
        <v>86</v>
      </c>
    </row>
    <row r="3" spans="1:19" x14ac:dyDescent="0.25">
      <c r="A3" s="4">
        <v>2</v>
      </c>
      <c r="B3" s="4">
        <f t="shared" si="0"/>
        <v>590</v>
      </c>
      <c r="C3" s="4">
        <f t="shared" si="1"/>
        <v>708</v>
      </c>
      <c r="D3" s="4">
        <f t="shared" si="2"/>
        <v>849.6</v>
      </c>
      <c r="E3" s="5">
        <f t="shared" si="3"/>
        <v>23228346</v>
      </c>
      <c r="F3" s="4">
        <f t="shared" si="4"/>
        <v>39370</v>
      </c>
      <c r="G3" s="67">
        <f t="shared" si="5"/>
        <v>32808</v>
      </c>
      <c r="H3" s="67">
        <f t="shared" si="6"/>
        <v>27340</v>
      </c>
      <c r="I3" s="67">
        <f t="shared" si="7"/>
        <v>0</v>
      </c>
      <c r="J3" s="67">
        <f t="shared" si="8"/>
        <v>0</v>
      </c>
      <c r="K3" s="68"/>
      <c r="L3" s="68"/>
      <c r="M3" s="68"/>
      <c r="N3" s="68"/>
      <c r="O3" s="68">
        <v>0</v>
      </c>
      <c r="P3" s="68">
        <f t="shared" ref="P3" si="10">O3/1.2</f>
        <v>0</v>
      </c>
      <c r="Q3" s="68">
        <v>590</v>
      </c>
      <c r="R3" s="69">
        <v>23228346</v>
      </c>
      <c r="S3" s="2" t="s">
        <v>85</v>
      </c>
    </row>
    <row r="4" spans="1:19" x14ac:dyDescent="0.25">
      <c r="A4" s="4">
        <v>3</v>
      </c>
      <c r="B4" s="4">
        <f t="shared" si="0"/>
        <v>816.66666666666674</v>
      </c>
      <c r="C4" s="4">
        <f t="shared" si="1"/>
        <v>980</v>
      </c>
      <c r="D4" s="4">
        <f t="shared" si="2"/>
        <v>1176</v>
      </c>
      <c r="E4" s="5">
        <f t="shared" si="3"/>
        <v>32500000</v>
      </c>
      <c r="F4" s="4">
        <f t="shared" si="4"/>
        <v>39796</v>
      </c>
      <c r="G4" s="67">
        <f t="shared" si="5"/>
        <v>33163</v>
      </c>
      <c r="H4" s="67">
        <f t="shared" si="6"/>
        <v>27636</v>
      </c>
      <c r="I4" s="67">
        <f t="shared" si="7"/>
        <v>0</v>
      </c>
      <c r="J4" s="67">
        <f t="shared" si="8"/>
        <v>0</v>
      </c>
      <c r="K4" s="68"/>
      <c r="L4" s="68"/>
      <c r="M4" s="68"/>
      <c r="N4" s="68"/>
      <c r="O4" s="68">
        <v>0</v>
      </c>
      <c r="P4" s="68">
        <v>980</v>
      </c>
      <c r="Q4" s="68">
        <f t="shared" si="9"/>
        <v>816.66666666666674</v>
      </c>
      <c r="R4" s="69">
        <v>32500000</v>
      </c>
      <c r="S4" s="2"/>
    </row>
    <row r="5" spans="1:19" x14ac:dyDescent="0.25">
      <c r="A5" s="4">
        <v>4</v>
      </c>
      <c r="B5" s="4">
        <f t="shared" si="0"/>
        <v>750</v>
      </c>
      <c r="C5" s="4">
        <f t="shared" si="1"/>
        <v>900</v>
      </c>
      <c r="D5" s="4">
        <f t="shared" si="2"/>
        <v>1080</v>
      </c>
      <c r="E5" s="5">
        <f t="shared" si="3"/>
        <v>35000000</v>
      </c>
      <c r="F5" s="4">
        <f t="shared" si="4"/>
        <v>46667</v>
      </c>
      <c r="G5" s="67">
        <f t="shared" si="5"/>
        <v>38889</v>
      </c>
      <c r="H5" s="67">
        <f t="shared" si="6"/>
        <v>32407</v>
      </c>
      <c r="I5" s="67">
        <f t="shared" si="7"/>
        <v>0</v>
      </c>
      <c r="J5" s="67">
        <f t="shared" si="8"/>
        <v>0</v>
      </c>
      <c r="K5" s="68"/>
      <c r="L5" s="68"/>
      <c r="M5" s="68"/>
      <c r="N5" s="68"/>
      <c r="O5" s="68">
        <v>0</v>
      </c>
      <c r="P5" s="68">
        <v>900</v>
      </c>
      <c r="Q5" s="68">
        <f t="shared" si="9"/>
        <v>750</v>
      </c>
      <c r="R5" s="69">
        <v>35000000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ref="P5:P10" si="11">O6/1.2</f>
        <v>0</v>
      </c>
      <c r="Q6">
        <f t="shared" si="9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1"/>
        <v>0</v>
      </c>
      <c r="Q7">
        <f t="shared" si="9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11"/>
        <v>0</v>
      </c>
      <c r="Q8">
        <f t="shared" si="9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11"/>
        <v>0</v>
      </c>
      <c r="Q9">
        <f t="shared" si="9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1"/>
        <v>0</v>
      </c>
      <c r="Q10">
        <f t="shared" si="9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2">O11/1.2</f>
        <v>0</v>
      </c>
      <c r="Q11">
        <f t="shared" ref="Q11:Q15" si="13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13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13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2"/>
        <v>0</v>
      </c>
      <c r="Q14">
        <f t="shared" si="13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4">ROUND((E16/B16),0)</f>
        <v>#DIV/0!</v>
      </c>
      <c r="G16" s="4" t="e">
        <f t="shared" ref="G16" si="15">ROUND((E16/C16),0)</f>
        <v>#DIV/0!</v>
      </c>
      <c r="H16" s="4" t="e">
        <f t="shared" ref="H16" si="16">ROUND((E16/D16),0)</f>
        <v>#DIV/0!</v>
      </c>
      <c r="I16" s="4">
        <f t="shared" ref="I16" si="17">T16</f>
        <v>0</v>
      </c>
      <c r="J16" s="4">
        <f t="shared" ref="J16" si="18">U16</f>
        <v>0</v>
      </c>
      <c r="O16">
        <v>0</v>
      </c>
      <c r="P16">
        <f t="shared" ref="P16" si="19">O16/1.2</f>
        <v>0</v>
      </c>
      <c r="Q16">
        <f t="shared" ref="Q16" si="20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1">Q17</f>
        <v>0</v>
      </c>
      <c r="C17" s="4">
        <f t="shared" ref="C17:C21" si="22">B17*1.2</f>
        <v>0</v>
      </c>
      <c r="D17" s="4">
        <f t="shared" ref="D17:D21" si="23">C17*1.2</f>
        <v>0</v>
      </c>
      <c r="E17" s="5">
        <f t="shared" ref="E17:E21" si="24">R17</f>
        <v>0</v>
      </c>
      <c r="F17" s="4" t="e">
        <f t="shared" ref="F17" si="25">ROUND((E17/B17),0)</f>
        <v>#DIV/0!</v>
      </c>
      <c r="G17" s="4" t="e">
        <f t="shared" ref="G17" si="26">ROUND((E17/C17),0)</f>
        <v>#DIV/0!</v>
      </c>
      <c r="H17" s="4" t="e">
        <f t="shared" ref="H17" si="27">ROUND((E17/D17),0)</f>
        <v>#DIV/0!</v>
      </c>
      <c r="I17" s="4">
        <f t="shared" ref="I17" si="28">T17</f>
        <v>0</v>
      </c>
      <c r="J17" s="4">
        <f t="shared" ref="J17" si="29">U17</f>
        <v>0</v>
      </c>
      <c r="O17">
        <v>0</v>
      </c>
      <c r="P17">
        <f t="shared" ref="P17" si="30">O17/1.2</f>
        <v>0</v>
      </c>
      <c r="Q17">
        <f t="shared" ref="Q17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ref="F18:F21" si="32">ROUND((E18/B18),0)</f>
        <v>#DIV/0!</v>
      </c>
      <c r="G18" s="4" t="e">
        <f t="shared" ref="G18:G21" si="33">ROUND((E18/C18),0)</f>
        <v>#DIV/0!</v>
      </c>
      <c r="H18" s="4" t="e">
        <f t="shared" ref="H18:H21" si="34">ROUND((E18/D18),0)</f>
        <v>#DIV/0!</v>
      </c>
      <c r="I18" s="4">
        <f t="shared" ref="I18:J21" si="35">T18</f>
        <v>0</v>
      </c>
      <c r="J18" s="4">
        <f t="shared" si="35"/>
        <v>0</v>
      </c>
      <c r="O18">
        <v>0</v>
      </c>
      <c r="P18">
        <f t="shared" ref="P18" si="36">O18/1.2</f>
        <v>0</v>
      </c>
      <c r="Q18">
        <f t="shared" ref="Q18:Q21" si="37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>
        <v>0</v>
      </c>
      <c r="P19">
        <f>O19/1.2</f>
        <v>0</v>
      </c>
      <c r="Q19">
        <f t="shared" si="37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8">Q20</f>
        <v>0</v>
      </c>
      <c r="C20" s="4">
        <f t="shared" ref="C20" si="39">B20*1.2</f>
        <v>0</v>
      </c>
      <c r="D20" s="4">
        <f t="shared" ref="D20" si="40">C20*1.2</f>
        <v>0</v>
      </c>
      <c r="E20" s="5">
        <f t="shared" ref="E20" si="41">R20</f>
        <v>0</v>
      </c>
      <c r="F20" s="4" t="e">
        <f t="shared" ref="F20" si="42">ROUND((E20/B20),0)</f>
        <v>#DIV/0!</v>
      </c>
      <c r="G20" s="4" t="e">
        <f t="shared" ref="G20" si="43">ROUND((E20/C20),0)</f>
        <v>#DIV/0!</v>
      </c>
      <c r="H20" s="4" t="e">
        <f t="shared" ref="H20" si="44">ROUND((E20/D20),0)</f>
        <v>#DIV/0!</v>
      </c>
      <c r="I20" s="4">
        <f t="shared" ref="I20" si="45">T20</f>
        <v>0</v>
      </c>
      <c r="J20" s="4">
        <f t="shared" ref="J20" si="46">U20</f>
        <v>0</v>
      </c>
      <c r="O20">
        <v>0</v>
      </c>
      <c r="P20">
        <f t="shared" ref="P20" si="47">O20/1.2</f>
        <v>0</v>
      </c>
      <c r="Q20">
        <f t="shared" ref="Q20" si="48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1"/>
        <v>0</v>
      </c>
      <c r="C21" s="4">
        <f t="shared" si="22"/>
        <v>0</v>
      </c>
      <c r="D21" s="4">
        <f t="shared" si="23"/>
        <v>0</v>
      </c>
      <c r="E21" s="5">
        <f t="shared" si="24"/>
        <v>0</v>
      </c>
      <c r="F21" s="4" t="e">
        <f t="shared" si="32"/>
        <v>#DIV/0!</v>
      </c>
      <c r="G21" s="4" t="e">
        <f t="shared" si="33"/>
        <v>#DIV/0!</v>
      </c>
      <c r="H21" s="4" t="e">
        <f t="shared" si="34"/>
        <v>#DIV/0!</v>
      </c>
      <c r="I21" s="4">
        <f t="shared" si="35"/>
        <v>0</v>
      </c>
      <c r="J21" s="4">
        <f t="shared" si="35"/>
        <v>0</v>
      </c>
      <c r="O21">
        <v>0</v>
      </c>
      <c r="P21">
        <f>O21/1.2</f>
        <v>0</v>
      </c>
      <c r="Q21">
        <f t="shared" si="37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 t="s">
        <v>84</v>
      </c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75</v>
      </c>
      <c r="D28" s="60"/>
      <c r="F28" s="45" t="s">
        <v>71</v>
      </c>
      <c r="G28" s="45">
        <v>0</v>
      </c>
    </row>
    <row r="29" spans="1:19" s="9" customFormat="1" x14ac:dyDescent="0.25">
      <c r="C29" s="60" t="s">
        <v>1</v>
      </c>
      <c r="D29" s="60"/>
      <c r="F29" s="45" t="s">
        <v>72</v>
      </c>
      <c r="G29" s="45">
        <v>610</v>
      </c>
      <c r="H29" s="9" t="e">
        <f>G29/G28</f>
        <v>#DIV/0!</v>
      </c>
    </row>
    <row r="30" spans="1:19" s="9" customFormat="1" x14ac:dyDescent="0.25">
      <c r="F30" s="45" t="s">
        <v>73</v>
      </c>
      <c r="G30" s="45">
        <v>33000</v>
      </c>
    </row>
    <row r="31" spans="1:19" s="9" customFormat="1" x14ac:dyDescent="0.25">
      <c r="C31" s="63"/>
      <c r="D31" s="63"/>
      <c r="F31" s="63" t="s">
        <v>74</v>
      </c>
      <c r="G31" s="63">
        <f>G29*G30</f>
        <v>20130000</v>
      </c>
      <c r="H31" s="9" t="e">
        <f>G31/D29</f>
        <v>#DIV/0!</v>
      </c>
    </row>
    <row r="32" spans="1:19" s="9" customFormat="1" x14ac:dyDescent="0.25">
      <c r="C32" s="63"/>
      <c r="D32" s="63"/>
      <c r="F32" s="63" t="s">
        <v>24</v>
      </c>
      <c r="G32" s="63">
        <f>G31*90%</f>
        <v>18117000</v>
      </c>
    </row>
    <row r="33" spans="3:7" s="9" customFormat="1" x14ac:dyDescent="0.25">
      <c r="C33" s="63"/>
      <c r="D33" s="63"/>
      <c r="F33" s="63" t="s">
        <v>25</v>
      </c>
      <c r="G33" s="63">
        <f>G31*80%</f>
        <v>16104000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2025-01-02T09:22:47Z</dcterms:modified>
</cp:coreProperties>
</file>