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HLC CBD Belapur\Preeti Kumari\"/>
    </mc:Choice>
  </mc:AlternateContent>
  <xr:revisionPtr revIDLastSave="0" documentId="13_ncr:1_{8EB8C055-5DFB-42BD-A318-A8523D492C1A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V12" i="4" l="1"/>
  <c r="V13" i="4"/>
  <c r="V14" i="4"/>
  <c r="V11" i="4"/>
  <c r="I23" i="4" l="1"/>
  <c r="Q15" i="4"/>
  <c r="U28" i="4"/>
  <c r="U30" i="4" s="1"/>
  <c r="U29" i="4"/>
  <c r="R13" i="4"/>
  <c r="T13" i="4"/>
  <c r="R14" i="4"/>
  <c r="Q14" i="4"/>
  <c r="T14" i="4"/>
  <c r="Q13" i="4"/>
  <c r="R52" i="4" l="1"/>
  <c r="Q52" i="4"/>
  <c r="Q51" i="4"/>
  <c r="Q48" i="4"/>
  <c r="Q49" i="4"/>
  <c r="Q50" i="4"/>
  <c r="Q47" i="4"/>
  <c r="Q27" i="4"/>
  <c r="Q28" i="4"/>
  <c r="Q45" i="4" s="1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26" i="4"/>
  <c r="Q25" i="4"/>
  <c r="R12" i="4" l="1"/>
  <c r="Q12" i="4"/>
  <c r="T12" i="4"/>
  <c r="R11" i="4"/>
  <c r="Q11" i="4"/>
  <c r="T11" i="4"/>
  <c r="I22" i="4"/>
  <c r="I20" i="4"/>
  <c r="J19" i="4"/>
  <c r="J18" i="4"/>
  <c r="I31" i="4"/>
  <c r="J25" i="4" l="1"/>
  <c r="I24" i="4"/>
  <c r="P12" i="4"/>
  <c r="P11" i="4"/>
  <c r="P10" i="4"/>
  <c r="P9" i="4"/>
  <c r="P8" i="4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<sst xmlns="http://schemas.openxmlformats.org/spreadsheetml/2006/main" count="37" uniqueCount="32">
  <si>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</si>
  <si>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</si>
  <si>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</si>
  <si>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</si>
  <si>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</si>
  <si>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</si>
  <si>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</si>
  <si>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</si>
  <si>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</si>
  <si>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</si>
  <si>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</si>
  <si>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</si>
  <si>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</si>
  <si>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1402, 14th Floor, Wing - B, Regency Palm Phase -ii, Plot No. R-3/A, Sector 14, Trans Thane Creak, Nerul Industrial Area, Village - Sarsole, Nerul</t>
  </si>
  <si>
    <t>agreement - 11.12.24</t>
  </si>
  <si>
    <t>av</t>
  </si>
  <si>
    <t>sd</t>
  </si>
  <si>
    <t>rd</t>
  </si>
  <si>
    <t>bal</t>
  </si>
  <si>
    <t>3 covered parking</t>
  </si>
  <si>
    <t>rate</t>
  </si>
  <si>
    <t>fmv</t>
  </si>
  <si>
    <t>gr</t>
  </si>
  <si>
    <t>mca</t>
  </si>
  <si>
    <t>RERA ca</t>
  </si>
  <si>
    <t>Raw condition  - 6 cr.</t>
  </si>
  <si>
    <t>13.12.24</t>
  </si>
  <si>
    <t>06.06.24</t>
  </si>
  <si>
    <t>parking</t>
  </si>
  <si>
    <t>18.10.22</t>
  </si>
  <si>
    <t>03.03.23</t>
  </si>
  <si>
    <t>vankar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</si>
</sst>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  <xf numFmtId="4" fontId="1" fillId="3" borderId="0" xfId="0" applyNumberFormat="1" applyFont="1" applyFill="1"/>
    <xf numFmtId="43" fontId="0" fillId="0" borderId="0" xfId="0" applyNumberFormat="1"/>
    <xf numFmtId="4" fontId="0" fillId="4" borderId="0" xfId="0" applyNumberFormat="1" applyFill="1"/>
    <xf numFmtId="0" fontId="0" fillId="4" borderId="0" xfId="0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47</xdr:row>
      <xdr:rowOff>182186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96A844-7D2E-4E82-AAE0-E9D96F1A2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784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49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33C159-8836-4D8E-93AD-D89F3A730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2678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13</xdr:col>
      <xdr:colOff>238125</xdr:colOff>
      <xdr:row>49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EF4DFA-10B8-4B41-AE96-F5CB8A012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7553325" cy="90963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93DF57-347E-4FEC-97C2-7092AAA59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44</xdr:row>
      <xdr:rowOff>171450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7BE30B-E219-44DE-9047-1F8CF3BCC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553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458455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D38B25-2C48-4C8C-BCC4-D62E4D254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92855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401297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B7E763-89C0-4DD9-BAA4-73D006736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35697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48</xdr:row>
      <xdr:rowOff>58361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657762-386F-4E23-9064-84463A60C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391771</xdr:colOff>
      <xdr:row>52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1ED037-5ED8-43EC-A7FB-7773FAFCF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26171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458455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C18E43-C004-49F8-88C8-6D0DE9BC5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92855" cy="8621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563245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A92FA9-9A29-448C-A396-3162DA605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97645" cy="8678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525139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9DDB95-654C-4CC8-9CE7-2E178709F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59539" cy="86784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572771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8E2612-05F2-4064-BA25-72FF22837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07171" cy="8707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2"/>
  <sheetViews>
    <sheetView tabSelected="1" zoomScaleNormal="100" workbookViewId="0">
      <selection activeCell="T19" sqref="T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10" width="14.2851562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3600</v>
      </c>
      <c r="C2" s="4">
        <f>B2*1.2</f>
        <v>4320</v>
      </c>
      <c r="D2" s="4">
        <f t="shared" ref="D2:D13" si="2">C2*1.2</f>
        <v>5184</v>
      </c>
      <c r="E2" s="5">
        <f t="shared" ref="E2:E13" si="3">R2</f>
        <v>102000000</v>
      </c>
      <c r="F2" s="15">
        <f t="shared" ref="F2:F13" si="4">ROUND((E2/B2),0)</f>
        <v>28333</v>
      </c>
      <c r="G2" s="10">
        <f t="shared" ref="G2:G13" si="5">ROUND((E2/C2),0)</f>
        <v>23611</v>
      </c>
      <c r="H2" s="10">
        <f t="shared" ref="H2:H13" si="6">ROUND((E2/D2),0)</f>
        <v>19676</v>
      </c>
      <c r="I2" s="4" t="e">
        <f>#REF!</f>
        <v>#REF!</v>
      </c>
      <c r="J2" s="4" t="str">
        <f t="shared" ref="J2:J13" si="7">S2</f>
        <v>gr</v>
      </c>
      <c r="O2">
        <v>0</v>
      </c>
      <c r="P2">
        <f t="shared" ref="P2:P12" si="8">O2/1.2</f>
        <v>0</v>
      </c>
      <c r="Q2">
        <v>3600</v>
      </c>
      <c r="R2" s="2">
        <v>102000000</v>
      </c>
      <c r="S2" s="8" t="s">
        <v>22</v>
      </c>
      <c r="T2" s="8"/>
    </row>
    <row r="3" spans="1:23" x14ac:dyDescent="0.25">
      <c r="A3" s="4">
        <f t="shared" si="0"/>
        <v>0</v>
      </c>
      <c r="B3" s="4">
        <f t="shared" si="1"/>
        <v>1725</v>
      </c>
      <c r="C3" s="4">
        <f t="shared" ref="C3:C15" si="9">B3*1.2</f>
        <v>2070</v>
      </c>
      <c r="D3" s="4">
        <f t="shared" si="2"/>
        <v>2484</v>
      </c>
      <c r="E3" s="5">
        <f t="shared" si="3"/>
        <v>55500000</v>
      </c>
      <c r="F3" s="15">
        <f t="shared" si="4"/>
        <v>32174</v>
      </c>
      <c r="G3" s="10">
        <f t="shared" si="5"/>
        <v>26812</v>
      </c>
      <c r="H3" s="10">
        <f t="shared" si="6"/>
        <v>22343</v>
      </c>
      <c r="I3" s="4" t="e">
        <f>#REF!</f>
        <v>#REF!</v>
      </c>
      <c r="J3" s="4">
        <f t="shared" si="7"/>
        <v>14</v>
      </c>
      <c r="O3">
        <v>0</v>
      </c>
      <c r="P3">
        <f t="shared" si="8"/>
        <v>0</v>
      </c>
      <c r="Q3">
        <v>1725</v>
      </c>
      <c r="R3" s="19">
        <v>55500000</v>
      </c>
      <c r="S3" s="8">
        <v>14</v>
      </c>
      <c r="T3" s="20" t="s">
        <v>31</v>
      </c>
    </row>
    <row r="4" spans="1:23" x14ac:dyDescent="0.25">
      <c r="A4" s="4">
        <f t="shared" si="0"/>
        <v>0</v>
      </c>
      <c r="B4" s="4">
        <f t="shared" si="1"/>
        <v>3100</v>
      </c>
      <c r="C4" s="4">
        <f t="shared" si="9"/>
        <v>3720</v>
      </c>
      <c r="D4" s="4">
        <f t="shared" si="2"/>
        <v>4464</v>
      </c>
      <c r="E4" s="17">
        <f t="shared" si="3"/>
        <v>155000000</v>
      </c>
      <c r="F4" s="10">
        <f t="shared" si="4"/>
        <v>50000</v>
      </c>
      <c r="G4" s="10">
        <f t="shared" si="5"/>
        <v>41667</v>
      </c>
      <c r="H4" s="10">
        <f t="shared" si="6"/>
        <v>34722</v>
      </c>
      <c r="I4" s="4" t="e">
        <f>#REF!</f>
        <v>#REF!</v>
      </c>
      <c r="J4" s="4">
        <f t="shared" si="7"/>
        <v>11</v>
      </c>
      <c r="O4">
        <v>0</v>
      </c>
      <c r="P4">
        <f t="shared" si="8"/>
        <v>0</v>
      </c>
      <c r="Q4">
        <v>3100</v>
      </c>
      <c r="R4" s="2">
        <v>155000000</v>
      </c>
      <c r="S4" s="8">
        <v>11</v>
      </c>
      <c r="T4" s="8"/>
    </row>
    <row r="5" spans="1:23" x14ac:dyDescent="0.25">
      <c r="A5" s="4">
        <f t="shared" si="0"/>
        <v>0</v>
      </c>
      <c r="B5" s="4">
        <f t="shared" si="1"/>
        <v>2900</v>
      </c>
      <c r="C5" s="4">
        <f t="shared" si="9"/>
        <v>3480</v>
      </c>
      <c r="D5" s="4">
        <f t="shared" si="2"/>
        <v>4176</v>
      </c>
      <c r="E5" s="17">
        <f t="shared" si="3"/>
        <v>149900000</v>
      </c>
      <c r="F5" s="10">
        <f t="shared" si="4"/>
        <v>51690</v>
      </c>
      <c r="G5" s="10">
        <f t="shared" si="5"/>
        <v>43075</v>
      </c>
      <c r="H5" s="10">
        <f t="shared" si="6"/>
        <v>35896</v>
      </c>
      <c r="I5" s="4" t="e">
        <f>#REF!</f>
        <v>#REF!</v>
      </c>
      <c r="J5" s="4">
        <f t="shared" si="7"/>
        <v>13</v>
      </c>
      <c r="O5">
        <v>0</v>
      </c>
      <c r="P5">
        <f t="shared" si="8"/>
        <v>0</v>
      </c>
      <c r="Q5">
        <v>2900</v>
      </c>
      <c r="R5" s="2">
        <v>149900000</v>
      </c>
      <c r="S5" s="8">
        <v>13</v>
      </c>
      <c r="T5" s="8"/>
    </row>
    <row r="6" spans="1:23" x14ac:dyDescent="0.25">
      <c r="A6" s="4">
        <f t="shared" si="0"/>
        <v>0</v>
      </c>
      <c r="B6" s="4">
        <f t="shared" si="1"/>
        <v>3400</v>
      </c>
      <c r="C6" s="4">
        <f t="shared" si="9"/>
        <v>4080</v>
      </c>
      <c r="D6" s="4">
        <f t="shared" si="2"/>
        <v>4896</v>
      </c>
      <c r="E6" s="17">
        <f t="shared" si="3"/>
        <v>114100000</v>
      </c>
      <c r="F6" s="10">
        <f t="shared" si="4"/>
        <v>33559</v>
      </c>
      <c r="G6" s="10">
        <f t="shared" si="5"/>
        <v>27966</v>
      </c>
      <c r="H6" s="10">
        <f t="shared" si="6"/>
        <v>23305</v>
      </c>
      <c r="I6" s="4" t="e">
        <f>#REF!</f>
        <v>#REF!</v>
      </c>
      <c r="J6" s="4">
        <f t="shared" si="7"/>
        <v>16</v>
      </c>
      <c r="O6">
        <v>0</v>
      </c>
      <c r="P6">
        <f t="shared" si="8"/>
        <v>0</v>
      </c>
      <c r="Q6">
        <v>3400</v>
      </c>
      <c r="R6" s="19">
        <v>114100000</v>
      </c>
      <c r="S6" s="8">
        <v>16</v>
      </c>
      <c r="T6" s="20" t="s">
        <v>31</v>
      </c>
    </row>
    <row r="7" spans="1:23" x14ac:dyDescent="0.25">
      <c r="A7" s="4">
        <f t="shared" si="0"/>
        <v>0</v>
      </c>
      <c r="B7" s="4">
        <f t="shared" si="1"/>
        <v>3300</v>
      </c>
      <c r="C7" s="4">
        <f t="shared" si="9"/>
        <v>3960</v>
      </c>
      <c r="D7" s="4">
        <f t="shared" si="2"/>
        <v>4752</v>
      </c>
      <c r="E7" s="17">
        <f t="shared" si="3"/>
        <v>230000000</v>
      </c>
      <c r="F7" s="10">
        <f t="shared" si="4"/>
        <v>69697</v>
      </c>
      <c r="G7" s="10">
        <f t="shared" si="5"/>
        <v>58081</v>
      </c>
      <c r="H7" s="10">
        <f t="shared" si="6"/>
        <v>48401</v>
      </c>
      <c r="I7" s="4" t="e">
        <f>#REF!</f>
        <v>#REF!</v>
      </c>
      <c r="J7" s="4">
        <f t="shared" si="7"/>
        <v>24</v>
      </c>
      <c r="O7">
        <v>0</v>
      </c>
      <c r="P7">
        <f t="shared" si="8"/>
        <v>0</v>
      </c>
      <c r="Q7">
        <v>3300</v>
      </c>
      <c r="R7" s="2">
        <v>230000000</v>
      </c>
      <c r="S7" s="8">
        <v>24</v>
      </c>
      <c r="T7" s="8"/>
    </row>
    <row r="8" spans="1:23" x14ac:dyDescent="0.25">
      <c r="A8" s="4">
        <f t="shared" si="0"/>
        <v>0</v>
      </c>
      <c r="B8" s="4">
        <f t="shared" si="1"/>
        <v>3150</v>
      </c>
      <c r="C8" s="4">
        <f t="shared" si="9"/>
        <v>3780</v>
      </c>
      <c r="D8" s="4">
        <f t="shared" si="2"/>
        <v>4536</v>
      </c>
      <c r="E8" s="17">
        <f t="shared" si="3"/>
        <v>150000000</v>
      </c>
      <c r="F8" s="10">
        <f t="shared" si="4"/>
        <v>47619</v>
      </c>
      <c r="G8" s="10">
        <f t="shared" si="5"/>
        <v>39683</v>
      </c>
      <c r="H8" s="10">
        <f t="shared" si="6"/>
        <v>33069</v>
      </c>
      <c r="I8" s="4" t="e">
        <f>#REF!</f>
        <v>#REF!</v>
      </c>
      <c r="J8" s="4">
        <f t="shared" si="7"/>
        <v>11</v>
      </c>
      <c r="O8">
        <v>0</v>
      </c>
      <c r="P8">
        <f t="shared" si="8"/>
        <v>0</v>
      </c>
      <c r="Q8">
        <v>3150</v>
      </c>
      <c r="R8" s="2">
        <v>150000000</v>
      </c>
      <c r="S8" s="8">
        <v>11</v>
      </c>
      <c r="T8" s="8"/>
    </row>
    <row r="9" spans="1:23" x14ac:dyDescent="0.25">
      <c r="A9" s="4">
        <f t="shared" si="0"/>
        <v>0</v>
      </c>
      <c r="B9" s="4">
        <f t="shared" si="1"/>
        <v>3150</v>
      </c>
      <c r="C9" s="4">
        <f t="shared" si="9"/>
        <v>3780</v>
      </c>
      <c r="D9" s="4">
        <f t="shared" si="2"/>
        <v>4536</v>
      </c>
      <c r="E9" s="17">
        <f t="shared" si="3"/>
        <v>120000000</v>
      </c>
      <c r="F9" s="10">
        <f t="shared" si="4"/>
        <v>38095</v>
      </c>
      <c r="G9" s="10">
        <f t="shared" si="5"/>
        <v>31746</v>
      </c>
      <c r="H9" s="10">
        <f t="shared" si="6"/>
        <v>26455</v>
      </c>
      <c r="I9" s="4" t="e">
        <f>#REF!</f>
        <v>#REF!</v>
      </c>
      <c r="J9" s="4">
        <f t="shared" si="7"/>
        <v>3</v>
      </c>
      <c r="O9">
        <v>0</v>
      </c>
      <c r="P9">
        <f t="shared" si="8"/>
        <v>0</v>
      </c>
      <c r="Q9">
        <v>3150</v>
      </c>
      <c r="R9" s="2">
        <v>120000000</v>
      </c>
      <c r="S9" s="8">
        <v>3</v>
      </c>
      <c r="T9" s="8"/>
    </row>
    <row r="10" spans="1:23" x14ac:dyDescent="0.25">
      <c r="A10" s="4">
        <f t="shared" si="0"/>
        <v>0</v>
      </c>
      <c r="B10" s="4">
        <f t="shared" si="1"/>
        <v>3140</v>
      </c>
      <c r="C10" s="4">
        <f t="shared" si="9"/>
        <v>3768</v>
      </c>
      <c r="D10" s="4">
        <f t="shared" si="2"/>
        <v>4521.5999999999995</v>
      </c>
      <c r="E10" s="17">
        <f t="shared" si="3"/>
        <v>120000000</v>
      </c>
      <c r="F10" s="10">
        <f t="shared" si="4"/>
        <v>38217</v>
      </c>
      <c r="G10" s="10">
        <f t="shared" si="5"/>
        <v>31847</v>
      </c>
      <c r="H10" s="10">
        <f t="shared" si="6"/>
        <v>26539</v>
      </c>
      <c r="I10" s="4" t="e">
        <f>#REF!</f>
        <v>#REF!</v>
      </c>
      <c r="J10" s="4">
        <f t="shared" si="7"/>
        <v>3</v>
      </c>
      <c r="O10">
        <v>0</v>
      </c>
      <c r="P10">
        <f t="shared" si="8"/>
        <v>0</v>
      </c>
      <c r="Q10">
        <v>3140</v>
      </c>
      <c r="R10" s="2">
        <v>120000000</v>
      </c>
      <c r="S10" s="8">
        <v>3</v>
      </c>
      <c r="T10" s="8"/>
    </row>
    <row r="11" spans="1:23" x14ac:dyDescent="0.25">
      <c r="A11" s="4">
        <f t="shared" si="0"/>
        <v>0</v>
      </c>
      <c r="B11" s="4">
        <f t="shared" si="1"/>
        <v>3120.5912400000002</v>
      </c>
      <c r="C11" s="4">
        <f t="shared" si="9"/>
        <v>3744.709488</v>
      </c>
      <c r="D11" s="4">
        <f t="shared" si="2"/>
        <v>4493.6513856000001</v>
      </c>
      <c r="E11" s="17">
        <f t="shared" si="3"/>
        <v>63900000</v>
      </c>
      <c r="F11" s="15">
        <f t="shared" si="4"/>
        <v>20477</v>
      </c>
      <c r="G11" s="10">
        <f t="shared" si="5"/>
        <v>17064</v>
      </c>
      <c r="H11" s="10">
        <f t="shared" si="6"/>
        <v>14220</v>
      </c>
      <c r="I11" s="4" t="e">
        <f>#REF!</f>
        <v>#REF!</v>
      </c>
      <c r="J11" s="4">
        <f t="shared" si="7"/>
        <v>9</v>
      </c>
      <c r="O11">
        <v>0</v>
      </c>
      <c r="P11">
        <f t="shared" si="8"/>
        <v>0</v>
      </c>
      <c r="Q11">
        <f>T11*10.764</f>
        <v>3120.5912400000002</v>
      </c>
      <c r="R11" s="19">
        <f>60000000+3600000+300000</f>
        <v>63900000</v>
      </c>
      <c r="S11" s="8">
        <v>9</v>
      </c>
      <c r="T11" s="8">
        <f>257.8+32.11</f>
        <v>289.91000000000003</v>
      </c>
      <c r="U11" t="s">
        <v>26</v>
      </c>
      <c r="V11">
        <f>F11*1.1</f>
        <v>22524.7</v>
      </c>
      <c r="W11" s="20" t="s">
        <v>31</v>
      </c>
    </row>
    <row r="12" spans="1:23" x14ac:dyDescent="0.25">
      <c r="A12" s="4">
        <f t="shared" si="0"/>
        <v>0</v>
      </c>
      <c r="B12" s="4">
        <f t="shared" si="1"/>
        <v>1622.673</v>
      </c>
      <c r="C12" s="4">
        <f t="shared" si="9"/>
        <v>1947.2076</v>
      </c>
      <c r="D12" s="4">
        <f t="shared" si="2"/>
        <v>2336.64912</v>
      </c>
      <c r="E12" s="17">
        <f t="shared" si="3"/>
        <v>31830000</v>
      </c>
      <c r="F12" s="15">
        <f t="shared" si="4"/>
        <v>19616</v>
      </c>
      <c r="G12" s="10">
        <f t="shared" si="5"/>
        <v>16346</v>
      </c>
      <c r="H12" s="10">
        <f t="shared" si="6"/>
        <v>13622</v>
      </c>
      <c r="I12" s="4" t="e">
        <f>#REF!</f>
        <v>#REF!</v>
      </c>
      <c r="J12" s="4">
        <f t="shared" si="7"/>
        <v>17</v>
      </c>
      <c r="O12">
        <v>0</v>
      </c>
      <c r="P12">
        <f t="shared" si="8"/>
        <v>0</v>
      </c>
      <c r="Q12">
        <f>T12*10.764</f>
        <v>1622.673</v>
      </c>
      <c r="R12" s="2">
        <f>30000000+1800000+30000</f>
        <v>31830000</v>
      </c>
      <c r="S12" s="8">
        <v>17</v>
      </c>
      <c r="T12" s="8">
        <f>122.91+27.84</f>
        <v>150.75</v>
      </c>
      <c r="U12" t="s">
        <v>27</v>
      </c>
      <c r="V12">
        <f t="shared" ref="V12:V14" si="10">F12*1.1</f>
        <v>21577.600000000002</v>
      </c>
    </row>
    <row r="13" spans="1:23" x14ac:dyDescent="0.25">
      <c r="A13" s="4">
        <f t="shared" si="0"/>
        <v>0</v>
      </c>
      <c r="B13" s="4">
        <f t="shared" si="1"/>
        <v>3120.5912400000002</v>
      </c>
      <c r="C13" s="4">
        <f t="shared" si="9"/>
        <v>3744.709488</v>
      </c>
      <c r="D13" s="4">
        <f t="shared" si="2"/>
        <v>4493.6513856000001</v>
      </c>
      <c r="E13" s="17">
        <f t="shared" si="3"/>
        <v>58330000</v>
      </c>
      <c r="F13" s="15">
        <f t="shared" si="4"/>
        <v>18692</v>
      </c>
      <c r="G13" s="10">
        <f t="shared" si="5"/>
        <v>15577</v>
      </c>
      <c r="H13" s="10">
        <f t="shared" si="6"/>
        <v>12981</v>
      </c>
      <c r="I13" s="4" t="e">
        <f>#REF!</f>
        <v>#REF!</v>
      </c>
      <c r="J13" s="4">
        <f t="shared" si="7"/>
        <v>13</v>
      </c>
      <c r="O13">
        <v>0</v>
      </c>
      <c r="P13">
        <f t="shared" ref="P13" si="11">O13/1.2</f>
        <v>0</v>
      </c>
      <c r="Q13">
        <f>T13*10.764</f>
        <v>3120.5912400000002</v>
      </c>
      <c r="R13" s="2">
        <f>55000000+3300000+30000</f>
        <v>58330000</v>
      </c>
      <c r="S13" s="8">
        <v>13</v>
      </c>
      <c r="T13" s="8">
        <f>257.8+32.11</f>
        <v>289.91000000000003</v>
      </c>
      <c r="U13" t="s">
        <v>30</v>
      </c>
      <c r="V13">
        <f t="shared" si="10"/>
        <v>20561.2</v>
      </c>
    </row>
    <row r="14" spans="1:23" x14ac:dyDescent="0.25">
      <c r="A14" s="4">
        <f t="shared" si="0"/>
        <v>0</v>
      </c>
      <c r="B14" s="4">
        <f t="shared" si="1"/>
        <v>3141.0428399999996</v>
      </c>
      <c r="C14" s="4">
        <f t="shared" si="9"/>
        <v>3769.2514079999992</v>
      </c>
      <c r="D14" s="4">
        <f t="shared" ref="D14:D15" si="12">C14*1.2</f>
        <v>4523.1016895999992</v>
      </c>
      <c r="E14" s="17">
        <f t="shared" ref="E14:E15" si="13">R14</f>
        <v>63630000</v>
      </c>
      <c r="F14" s="10">
        <f t="shared" ref="F14:F15" si="14">ROUND((E14/B14),0)</f>
        <v>20258</v>
      </c>
      <c r="G14" s="10">
        <f t="shared" ref="G14:G15" si="15">ROUND((E14/C14),0)</f>
        <v>16881</v>
      </c>
      <c r="H14" s="10">
        <f t="shared" ref="H14:H15" si="16">ROUND((E14/D14),0)</f>
        <v>14068</v>
      </c>
      <c r="I14" s="4" t="e">
        <f>#REF!</f>
        <v>#REF!</v>
      </c>
      <c r="J14" s="4">
        <f t="shared" ref="J14:J15" si="17">S14</f>
        <v>5</v>
      </c>
      <c r="O14">
        <v>0</v>
      </c>
      <c r="P14">
        <f t="shared" ref="P14:P15" si="18">O14/1.2</f>
        <v>0</v>
      </c>
      <c r="Q14">
        <f>T14*10.764</f>
        <v>3141.0428399999996</v>
      </c>
      <c r="R14" s="2">
        <f>60000000+3600000+30000</f>
        <v>63630000</v>
      </c>
      <c r="S14" s="8">
        <v>5</v>
      </c>
      <c r="T14" s="8">
        <f>259.7+32.11</f>
        <v>291.81</v>
      </c>
      <c r="U14" t="s">
        <v>29</v>
      </c>
      <c r="V14">
        <f t="shared" si="10"/>
        <v>22283.800000000003</v>
      </c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ref="Q15" si="19">P15/1.2</f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24</v>
      </c>
      <c r="I18">
        <v>2795</v>
      </c>
      <c r="J18">
        <f>259.7*10.764</f>
        <v>2795.4107999999997</v>
      </c>
      <c r="O18" t="s">
        <v>19</v>
      </c>
    </row>
    <row r="19" spans="7:24" x14ac:dyDescent="0.25">
      <c r="H19" t="s">
        <v>18</v>
      </c>
      <c r="I19">
        <v>346</v>
      </c>
      <c r="J19">
        <f>32.11*10.764</f>
        <v>345.63203999999996</v>
      </c>
    </row>
    <row r="20" spans="7:24" x14ac:dyDescent="0.25">
      <c r="I20">
        <f>I19+I18</f>
        <v>3141</v>
      </c>
    </row>
    <row r="21" spans="7:24" x14ac:dyDescent="0.25">
      <c r="H21" t="s">
        <v>20</v>
      </c>
      <c r="I21">
        <v>21700</v>
      </c>
    </row>
    <row r="22" spans="7:24" x14ac:dyDescent="0.25">
      <c r="G22" s="6"/>
      <c r="H22" s="6" t="s">
        <v>21</v>
      </c>
      <c r="I22">
        <f>I21*I20</f>
        <v>68159700</v>
      </c>
      <c r="O22" t="s">
        <v>23</v>
      </c>
    </row>
    <row r="23" spans="7:24" x14ac:dyDescent="0.25">
      <c r="G23" s="6"/>
      <c r="H23" s="6" t="s">
        <v>28</v>
      </c>
      <c r="I23">
        <f>3*800000</f>
        <v>2400000</v>
      </c>
    </row>
    <row r="24" spans="7:24" x14ac:dyDescent="0.25">
      <c r="G24" s="6"/>
      <c r="H24" s="6"/>
      <c r="I24">
        <f>I23+I22</f>
        <v>70559700</v>
      </c>
    </row>
    <row r="25" spans="7:24" x14ac:dyDescent="0.25">
      <c r="J25">
        <f>I25*75%</f>
        <v>0</v>
      </c>
      <c r="O25">
        <v>3.72</v>
      </c>
      <c r="P25">
        <v>6.89</v>
      </c>
      <c r="Q25">
        <f>P25*O25</f>
        <v>25.630800000000001</v>
      </c>
    </row>
    <row r="26" spans="7:24" x14ac:dyDescent="0.25">
      <c r="O26">
        <v>6.67</v>
      </c>
      <c r="P26" s="11">
        <v>7.75</v>
      </c>
      <c r="Q26" s="11">
        <f>P26*O26</f>
        <v>51.692500000000003</v>
      </c>
      <c r="R26" s="13"/>
      <c r="T26" s="11"/>
      <c r="U26" s="11"/>
      <c r="V26" s="11"/>
      <c r="W26" s="11"/>
      <c r="X26" s="11"/>
    </row>
    <row r="27" spans="7:24" x14ac:dyDescent="0.25">
      <c r="H27" t="s">
        <v>14</v>
      </c>
      <c r="J27" t="s">
        <v>25</v>
      </c>
      <c r="O27">
        <v>11</v>
      </c>
      <c r="P27" s="11">
        <v>14.08</v>
      </c>
      <c r="Q27" s="11">
        <f t="shared" ref="Q27:Q44" si="20">P27*O27</f>
        <v>154.88</v>
      </c>
      <c r="R27" s="14"/>
      <c r="T27" s="14"/>
      <c r="U27" s="14">
        <v>15</v>
      </c>
      <c r="V27" s="11"/>
      <c r="W27" s="11"/>
      <c r="X27" s="11"/>
    </row>
    <row r="28" spans="7:24" x14ac:dyDescent="0.25">
      <c r="H28" t="s">
        <v>15</v>
      </c>
      <c r="I28" s="16">
        <v>57500000</v>
      </c>
      <c r="J28" s="18"/>
      <c r="O28">
        <v>12.86</v>
      </c>
      <c r="P28" s="11">
        <v>4.5999999999999996</v>
      </c>
      <c r="Q28" s="11">
        <f t="shared" si="20"/>
        <v>59.155999999999992</v>
      </c>
      <c r="R28" s="11"/>
      <c r="T28" s="11"/>
      <c r="U28" s="11">
        <f>U27*3000</f>
        <v>45000</v>
      </c>
      <c r="V28" s="11"/>
      <c r="W28" s="11"/>
      <c r="X28" s="11"/>
    </row>
    <row r="29" spans="7:24" x14ac:dyDescent="0.25">
      <c r="H29" t="s">
        <v>16</v>
      </c>
      <c r="I29" s="16">
        <v>3450000</v>
      </c>
      <c r="O29">
        <v>8</v>
      </c>
      <c r="P29" s="11">
        <v>6.21</v>
      </c>
      <c r="Q29" s="11">
        <f t="shared" si="20"/>
        <v>49.68</v>
      </c>
      <c r="R29" s="11"/>
      <c r="T29" s="11"/>
      <c r="U29" s="11">
        <f>15*2000</f>
        <v>30000</v>
      </c>
      <c r="V29" s="11"/>
      <c r="W29" s="11"/>
      <c r="X29" s="11"/>
    </row>
    <row r="30" spans="7:24" x14ac:dyDescent="0.25">
      <c r="H30" t="s">
        <v>17</v>
      </c>
      <c r="I30" s="16">
        <v>30000</v>
      </c>
      <c r="O30">
        <v>4.1100000000000003</v>
      </c>
      <c r="P30" s="11">
        <v>2.0699999999999998</v>
      </c>
      <c r="Q30" s="11">
        <f t="shared" si="20"/>
        <v>8.5076999999999998</v>
      </c>
      <c r="R30" s="11"/>
      <c r="T30" s="12"/>
      <c r="U30" s="12">
        <f>U28-U29</f>
        <v>15000</v>
      </c>
      <c r="V30" s="11"/>
      <c r="W30" s="11"/>
      <c r="X30" s="11"/>
    </row>
    <row r="31" spans="7:24" x14ac:dyDescent="0.25">
      <c r="I31" s="16">
        <f>SUM(I28:I30)</f>
        <v>60980000</v>
      </c>
      <c r="O31">
        <v>4.49</v>
      </c>
      <c r="P31" s="11">
        <v>3.97</v>
      </c>
      <c r="Q31" s="11">
        <f t="shared" si="20"/>
        <v>17.825300000000002</v>
      </c>
      <c r="R31" s="11"/>
      <c r="T31" s="11"/>
      <c r="U31" s="11"/>
      <c r="V31" s="11"/>
      <c r="W31" s="11"/>
      <c r="X31" s="11"/>
    </row>
    <row r="32" spans="7:24" x14ac:dyDescent="0.25">
      <c r="I32" s="16"/>
      <c r="O32">
        <v>11.7</v>
      </c>
      <c r="P32" s="11">
        <v>16.82</v>
      </c>
      <c r="Q32" s="11">
        <f t="shared" si="20"/>
        <v>196.79399999999998</v>
      </c>
      <c r="R32" s="11"/>
      <c r="T32" s="11"/>
      <c r="U32" s="11"/>
      <c r="V32" s="11"/>
      <c r="W32" s="11"/>
      <c r="X32" s="11"/>
    </row>
    <row r="33" spans="10:24" x14ac:dyDescent="0.25">
      <c r="J33">
        <v>6.9</v>
      </c>
      <c r="O33">
        <v>17.3</v>
      </c>
      <c r="P33" s="11">
        <v>36.58</v>
      </c>
      <c r="Q33" s="11">
        <f t="shared" si="20"/>
        <v>632.83399999999995</v>
      </c>
      <c r="R33" s="11"/>
      <c r="T33" s="11"/>
      <c r="U33" s="11"/>
      <c r="V33" s="11"/>
      <c r="W33" s="11"/>
      <c r="X33" s="11"/>
    </row>
    <row r="34" spans="10:24" x14ac:dyDescent="0.25">
      <c r="O34">
        <v>8.1</v>
      </c>
      <c r="P34" s="11">
        <v>11</v>
      </c>
      <c r="Q34" s="11">
        <f t="shared" si="20"/>
        <v>89.1</v>
      </c>
      <c r="R34" s="11"/>
      <c r="S34" s="6"/>
      <c r="T34" s="11"/>
      <c r="U34" s="11"/>
      <c r="V34" s="11"/>
      <c r="W34" s="11"/>
      <c r="X34" s="11"/>
    </row>
    <row r="35" spans="10:24" x14ac:dyDescent="0.25">
      <c r="O35">
        <v>14</v>
      </c>
      <c r="P35" s="11">
        <v>4.51</v>
      </c>
      <c r="Q35" s="11">
        <f t="shared" si="20"/>
        <v>63.14</v>
      </c>
      <c r="R35" s="11"/>
      <c r="S35" s="6"/>
      <c r="T35" s="11"/>
      <c r="U35" s="11"/>
      <c r="V35" s="11"/>
      <c r="W35" s="11"/>
      <c r="X35" s="11"/>
    </row>
    <row r="36" spans="10:24" x14ac:dyDescent="0.25">
      <c r="O36">
        <v>16</v>
      </c>
      <c r="P36" s="11">
        <v>12</v>
      </c>
      <c r="Q36" s="11">
        <f t="shared" si="20"/>
        <v>192</v>
      </c>
      <c r="R36" s="11"/>
    </row>
    <row r="37" spans="10:24" x14ac:dyDescent="0.25">
      <c r="O37">
        <v>6.34</v>
      </c>
      <c r="P37" s="11">
        <v>8.1999999999999993</v>
      </c>
      <c r="Q37" s="11">
        <f t="shared" si="20"/>
        <v>51.987999999999992</v>
      </c>
      <c r="R37" s="11"/>
      <c r="T37" s="6"/>
    </row>
    <row r="38" spans="10:24" x14ac:dyDescent="0.25">
      <c r="O38">
        <v>8.25</v>
      </c>
      <c r="P38" s="11">
        <v>6</v>
      </c>
      <c r="Q38" s="11">
        <f t="shared" si="20"/>
        <v>49.5</v>
      </c>
      <c r="R38" s="11"/>
      <c r="S38" s="6"/>
    </row>
    <row r="39" spans="10:24" x14ac:dyDescent="0.25">
      <c r="O39">
        <v>18.43</v>
      </c>
      <c r="P39" s="11">
        <v>12</v>
      </c>
      <c r="Q39" s="11">
        <f t="shared" si="20"/>
        <v>221.16</v>
      </c>
    </row>
    <row r="40" spans="10:24" x14ac:dyDescent="0.25">
      <c r="O40">
        <v>8.3000000000000007</v>
      </c>
      <c r="P40" s="11">
        <v>6.13</v>
      </c>
      <c r="Q40" s="11">
        <f t="shared" si="20"/>
        <v>50.879000000000005</v>
      </c>
    </row>
    <row r="41" spans="10:24" x14ac:dyDescent="0.25">
      <c r="O41">
        <v>8.34</v>
      </c>
      <c r="P41" s="11">
        <v>6.54</v>
      </c>
      <c r="Q41" s="11">
        <f t="shared" si="20"/>
        <v>54.543599999999998</v>
      </c>
    </row>
    <row r="42" spans="10:24" x14ac:dyDescent="0.25">
      <c r="O42">
        <v>12.65</v>
      </c>
      <c r="P42" s="11">
        <v>20.34</v>
      </c>
      <c r="Q42" s="11">
        <f t="shared" si="20"/>
        <v>257.30099999999999</v>
      </c>
    </row>
    <row r="43" spans="10:24" x14ac:dyDescent="0.25">
      <c r="O43">
        <v>14.98</v>
      </c>
      <c r="P43" s="11">
        <v>12.55</v>
      </c>
      <c r="Q43" s="11">
        <f t="shared" si="20"/>
        <v>187.99900000000002</v>
      </c>
    </row>
    <row r="44" spans="10:24" x14ac:dyDescent="0.25">
      <c r="O44">
        <v>12.2</v>
      </c>
      <c r="P44" s="11">
        <v>13.93</v>
      </c>
      <c r="Q44" s="11">
        <f t="shared" si="20"/>
        <v>169.946</v>
      </c>
    </row>
    <row r="45" spans="10:24" x14ac:dyDescent="0.25">
      <c r="P45" s="11"/>
      <c r="Q45" s="12">
        <f>SUM(Q25:Q44)</f>
        <v>2584.5569000000005</v>
      </c>
    </row>
    <row r="47" spans="10:24" x14ac:dyDescent="0.25">
      <c r="O47">
        <v>5</v>
      </c>
      <c r="P47" s="11">
        <v>17</v>
      </c>
      <c r="Q47">
        <f>P47*O47</f>
        <v>85</v>
      </c>
    </row>
    <row r="48" spans="10:24" x14ac:dyDescent="0.25">
      <c r="O48">
        <v>5</v>
      </c>
      <c r="P48" s="11">
        <v>11.55</v>
      </c>
      <c r="Q48">
        <f t="shared" ref="Q48:Q50" si="21">P48*O48</f>
        <v>57.75</v>
      </c>
    </row>
    <row r="49" spans="15:18" x14ac:dyDescent="0.25">
      <c r="O49">
        <v>6</v>
      </c>
      <c r="P49" s="11">
        <v>12</v>
      </c>
      <c r="Q49">
        <f t="shared" si="21"/>
        <v>72</v>
      </c>
    </row>
    <row r="50" spans="15:18" x14ac:dyDescent="0.25">
      <c r="O50">
        <v>6.25</v>
      </c>
      <c r="P50" s="11">
        <v>17.829999999999998</v>
      </c>
      <c r="Q50">
        <f t="shared" si="21"/>
        <v>111.43749999999999</v>
      </c>
    </row>
    <row r="51" spans="15:18" x14ac:dyDescent="0.25">
      <c r="Q51" s="6">
        <f>SUM(Q47:Q50)</f>
        <v>326.1875</v>
      </c>
    </row>
    <row r="52" spans="15:18" x14ac:dyDescent="0.25">
      <c r="Q52" s="6">
        <f>Q51+Q45</f>
        <v>2910.7444000000005</v>
      </c>
      <c r="R52">
        <f>I20/Q52</f>
        <v>1.0791053999794691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7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7C986-C95F-433A-B6CE-75C9323314D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2025-01-27T05:01:38Z</dcterms:modified>
</cp:coreProperties>
</file>