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Abhishek Bapu Ove\"/>
    </mc:Choice>
  </mc:AlternateContent>
  <xr:revisionPtr revIDLastSave="0" documentId="13_ncr:1_{143FA776-3DAE-4214-816D-FF481C454E12}" xr6:coauthVersionLast="36" xr6:coauthVersionMax="45" xr10:uidLastSave="{00000000-0000-0000-0000-000000000000}"/>
  <bookViews>
    <workbookView xWindow="0" yWindow="0" windowWidth="28800" windowHeight="12105" activeTab="11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5" i="4" l="1"/>
  <c r="G33" i="4"/>
  <c r="Q7" i="4" l="1"/>
  <c r="S7" i="4"/>
  <c r="S6" i="4"/>
  <c r="Q6" i="4" s="1"/>
  <c r="G41" i="4"/>
  <c r="T19" i="20" l="1"/>
  <c r="S19" i="20"/>
  <c r="S13" i="19"/>
  <c r="Y13" i="18"/>
  <c r="X13" i="18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W49" i="4"/>
  <c r="W33" i="4"/>
  <c r="W36" i="4" s="1"/>
  <c r="W32" i="4"/>
  <c r="W40" i="4"/>
  <c r="W34" i="4" l="1"/>
  <c r="W38" i="4"/>
  <c r="W39" i="4" s="1"/>
  <c r="W42" i="4" s="1"/>
  <c r="W45" i="4" s="1"/>
  <c r="W46" i="4" l="1"/>
  <c r="Y46" i="4" s="1"/>
  <c r="Y45" i="4"/>
  <c r="W51" i="4" l="1"/>
  <c r="W47" i="4"/>
</calcChain>
</file>

<file path=xl/sharedStrings.xml><?xml version="1.0" encoding="utf-8"?>
<sst xmlns="http://schemas.openxmlformats.org/spreadsheetml/2006/main" count="50" uniqueCount="46">
  <si>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</si>
  <si>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</si>
  <si>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</si>
  <si>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</si>
  <si>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</si>
  <si>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</si>
  <si>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</si>
  <si>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</si>
  <si>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</si>
  <si>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</si>
  <si>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</si>
  <si>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</si>
  <si>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</si>
  <si>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</si>
  <si>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</si>
  <si>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</si>
  <si>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</si>
  <si>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</si>
  <si>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</si>
  <si>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</si>
  <si>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</si>
  <si>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</si>
  <si>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</si>
  <si>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</si>
  <si>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</si>
  <si>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</si>
  <si>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</si>
  <si>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</si>
  <si>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</si>
  <si>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Index II</t>
  </si>
  <si>
    <t>Price Indicators</t>
  </si>
  <si>
    <t>CA</t>
  </si>
  <si>
    <t>rate on CA</t>
  </si>
  <si>
    <t>As per Rera</t>
  </si>
  <si>
    <t xml:space="preserve">FMV </t>
  </si>
  <si>
    <t>ca</t>
  </si>
  <si>
    <t>rate</t>
  </si>
  <si>
    <t>fmv</t>
  </si>
  <si>
    <t>av</t>
  </si>
  <si>
    <t>sd</t>
  </si>
  <si>
    <t>rd</t>
  </si>
  <si>
    <t>15.09.24</t>
  </si>
  <si>
    <t>29.07.24</t>
  </si>
  <si>
    <t xml:space="preserve">Flat No. 1002, 10th Floor, Wing - B, Regent Park Kharghar, Phase 1, Village - Rohinjan, Taluka - Panvel, District - Raigad, Panvel, PIN - 410 208, </t>
  </si>
  <si>
    <t>agreement  = 26.12.24</t>
  </si>
  <si>
    <t>SBI\HLC CBD Belapur\Abhishek Bapu 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</si>
</sst>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0" fontId="10" fillId="0" borderId="0" xfId="0" applyFont="1" applyFill="1" applyBorder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30</xdr:row>
      <xdr:rowOff>96034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A3F39-1490-40EB-800A-0AA0A6B0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56205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13</xdr:col>
      <xdr:colOff>238125</xdr:colOff>
      <xdr:row>55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0ED5C-E5C6-4160-B500-D7906B61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7553325" cy="9982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15</xdr:col>
      <xdr:colOff>238125</xdr:colOff>
      <xdr:row>52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ECEEC7-3F4C-466E-8A95-5EA7BFA92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7553325" cy="946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47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45446-9A63-48ED-B453-36D1F98F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391601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67E4C-E72F-4B12-873B-C28F9475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706801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305864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6F90F-714E-4309-8F7A-5EBA8E03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21064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258232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BE5D8D-784D-4581-ABC5-A8C5B73E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73432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14930-A860-48AB-8EBD-32062A3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6B811-7FA1-4E4E-8120-19A0A50B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354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44149-A4F2-4D87-AB8C-86B1F950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0304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410653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EB2F2-3ACE-4343-8FD7-B49A9C23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25853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opLeftCell="C25" zoomScale="115" zoomScaleNormal="115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50" t="s">
        <v>29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/>
      <c r="T2"/>
    </row>
    <row r="3" spans="1:21" s="48" customFormat="1" x14ac:dyDescent="0.25">
      <c r="A3" s="9">
        <f t="shared" ref="A3:A14" si="0">N3</f>
        <v>0</v>
      </c>
      <c r="B3" s="9">
        <f t="shared" ref="B3:B14" si="1">Q3</f>
        <v>641</v>
      </c>
      <c r="C3" s="9">
        <f>B3*1.2</f>
        <v>769.19999999999993</v>
      </c>
      <c r="D3" s="9">
        <f t="shared" ref="D3:D14" si="2">C3*1.2</f>
        <v>923.03999999999985</v>
      </c>
      <c r="E3" s="47">
        <f t="shared" ref="E3:E14" si="3">R3</f>
        <v>8455357</v>
      </c>
      <c r="F3" s="9">
        <f t="shared" ref="F3:F14" si="4">ROUND((E3/B3),0)</f>
        <v>13191</v>
      </c>
      <c r="G3" s="9">
        <f t="shared" ref="G3:G14" si="5">ROUND((E3/C3),0)</f>
        <v>10992</v>
      </c>
      <c r="H3" s="9">
        <f t="shared" ref="H3:H14" si="6">ROUND((E3/D3),0)</f>
        <v>9160</v>
      </c>
      <c r="I3" s="9" t="e">
        <f>#REF!</f>
        <v>#REF!</v>
      </c>
      <c r="J3" s="9">
        <f t="shared" ref="J3:J14" si="7">S3</f>
        <v>0</v>
      </c>
      <c r="O3" s="48">
        <v>0</v>
      </c>
      <c r="P3" s="48">
        <f t="shared" ref="P3:Q14" si="8">O3/1.2</f>
        <v>0</v>
      </c>
      <c r="Q3" s="48">
        <v>641</v>
      </c>
      <c r="R3" s="49">
        <v>8455357</v>
      </c>
    </row>
    <row r="4" spans="1:21" s="48" customFormat="1" x14ac:dyDescent="0.25">
      <c r="A4" s="9">
        <f t="shared" ref="A4:A9" si="9">N4</f>
        <v>0</v>
      </c>
      <c r="B4" s="9">
        <f t="shared" ref="B4:B9" si="10">Q4</f>
        <v>604</v>
      </c>
      <c r="C4" s="9">
        <f t="shared" ref="C4:C9" si="11">B4*1.2</f>
        <v>724.8</v>
      </c>
      <c r="D4" s="9">
        <f t="shared" ref="D4:D9" si="12">C4*1.2</f>
        <v>869.75999999999988</v>
      </c>
      <c r="E4" s="47">
        <f t="shared" ref="E4:E9" si="13">R4</f>
        <v>7220000</v>
      </c>
      <c r="F4" s="9">
        <f t="shared" ref="F4:F9" si="14">ROUND((E4/B4),0)</f>
        <v>11954</v>
      </c>
      <c r="G4" s="9">
        <f t="shared" ref="G4:G9" si="15">ROUND((E4/C4),0)</f>
        <v>9961</v>
      </c>
      <c r="H4" s="9">
        <f t="shared" ref="H4:H9" si="16">ROUND((E4/D4),0)</f>
        <v>8301</v>
      </c>
      <c r="I4" s="9" t="e">
        <f>#REF!</f>
        <v>#REF!</v>
      </c>
      <c r="J4" s="9">
        <f t="shared" ref="J4:J9" si="17">S4</f>
        <v>0</v>
      </c>
      <c r="O4" s="48">
        <v>0</v>
      </c>
      <c r="P4" s="48">
        <f t="shared" ref="P4:P9" si="18">O4/1.2</f>
        <v>0</v>
      </c>
      <c r="Q4" s="48">
        <v>604</v>
      </c>
      <c r="R4" s="49">
        <v>7220000</v>
      </c>
    </row>
    <row r="5" spans="1:21" s="48" customFormat="1" x14ac:dyDescent="0.25">
      <c r="A5" s="9">
        <f t="shared" si="9"/>
        <v>0</v>
      </c>
      <c r="B5" s="9">
        <f t="shared" si="10"/>
        <v>641</v>
      </c>
      <c r="C5" s="9">
        <f t="shared" si="11"/>
        <v>769.19999999999993</v>
      </c>
      <c r="D5" s="9">
        <f t="shared" si="12"/>
        <v>923.03999999999985</v>
      </c>
      <c r="E5" s="47">
        <f t="shared" si="13"/>
        <v>7800000</v>
      </c>
      <c r="F5" s="9">
        <f t="shared" si="14"/>
        <v>12168</v>
      </c>
      <c r="G5" s="9">
        <f t="shared" si="15"/>
        <v>10140</v>
      </c>
      <c r="H5" s="9">
        <f t="shared" si="16"/>
        <v>8450</v>
      </c>
      <c r="I5" s="9" t="e">
        <f>#REF!</f>
        <v>#REF!</v>
      </c>
      <c r="J5" s="9">
        <f t="shared" si="17"/>
        <v>0</v>
      </c>
      <c r="O5" s="48">
        <v>0</v>
      </c>
      <c r="P5" s="48">
        <f t="shared" si="18"/>
        <v>0</v>
      </c>
      <c r="Q5" s="48">
        <v>641</v>
      </c>
      <c r="R5" s="49">
        <v>7800000</v>
      </c>
    </row>
    <row r="6" spans="1:21" x14ac:dyDescent="0.25">
      <c r="A6" s="4">
        <f t="shared" si="9"/>
        <v>0</v>
      </c>
      <c r="B6" s="4">
        <f t="shared" si="10"/>
        <v>585.34631999999999</v>
      </c>
      <c r="C6" s="4">
        <f t="shared" si="11"/>
        <v>702.41558399999997</v>
      </c>
      <c r="D6" s="4">
        <f t="shared" si="12"/>
        <v>842.89870079999992</v>
      </c>
      <c r="E6" s="5">
        <f t="shared" si="13"/>
        <v>7832400</v>
      </c>
      <c r="F6" s="41">
        <f t="shared" si="14"/>
        <v>13381</v>
      </c>
      <c r="G6" s="9">
        <f t="shared" si="15"/>
        <v>11151</v>
      </c>
      <c r="H6" s="9">
        <f t="shared" si="16"/>
        <v>9292</v>
      </c>
      <c r="I6" s="4" t="e">
        <f>#REF!</f>
        <v>#REF!</v>
      </c>
      <c r="J6" s="4">
        <f t="shared" si="17"/>
        <v>54.38</v>
      </c>
      <c r="O6">
        <v>0</v>
      </c>
      <c r="P6">
        <f t="shared" si="18"/>
        <v>0</v>
      </c>
      <c r="Q6">
        <f>S6*10.764</f>
        <v>585.34631999999999</v>
      </c>
      <c r="R6" s="2">
        <v>7832400</v>
      </c>
      <c r="S6">
        <f>51.95+2.43</f>
        <v>54.38</v>
      </c>
      <c r="T6">
        <v>26</v>
      </c>
      <c r="U6" t="s">
        <v>41</v>
      </c>
    </row>
    <row r="7" spans="1:21" x14ac:dyDescent="0.25">
      <c r="A7" s="4">
        <f t="shared" si="9"/>
        <v>0</v>
      </c>
      <c r="B7" s="4">
        <f t="shared" si="10"/>
        <v>640.99619999999993</v>
      </c>
      <c r="C7" s="4">
        <f t="shared" si="11"/>
        <v>769.19543999999985</v>
      </c>
      <c r="D7" s="4">
        <f t="shared" si="12"/>
        <v>923.0345279999998</v>
      </c>
      <c r="E7" s="5">
        <f t="shared" si="13"/>
        <v>8455357</v>
      </c>
      <c r="F7" s="41">
        <f t="shared" si="14"/>
        <v>13191</v>
      </c>
      <c r="G7" s="9">
        <f t="shared" si="15"/>
        <v>10992</v>
      </c>
      <c r="H7" s="9">
        <f t="shared" si="16"/>
        <v>9160</v>
      </c>
      <c r="I7" s="4" t="e">
        <f>#REF!</f>
        <v>#REF!</v>
      </c>
      <c r="J7" s="4">
        <f t="shared" si="17"/>
        <v>59.55</v>
      </c>
      <c r="O7">
        <v>0</v>
      </c>
      <c r="P7">
        <f t="shared" si="18"/>
        <v>0</v>
      </c>
      <c r="Q7">
        <f>S7*10.764</f>
        <v>640.99619999999993</v>
      </c>
      <c r="R7" s="2">
        <v>8455357</v>
      </c>
      <c r="S7">
        <f>56.8+2.75</f>
        <v>59.55</v>
      </c>
      <c r="T7">
        <v>30</v>
      </c>
      <c r="U7" t="s">
        <v>42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50" t="s">
        <v>30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</row>
    <row r="16" spans="1:21" x14ac:dyDescent="0.25">
      <c r="A16" s="4">
        <f t="shared" ref="A16:A28" si="32">N16</f>
        <v>0</v>
      </c>
      <c r="B16" s="4">
        <f t="shared" ref="B16:B28" si="33">Q16</f>
        <v>604</v>
      </c>
      <c r="C16" s="4">
        <f>B16*1.2</f>
        <v>724.8</v>
      </c>
      <c r="D16" s="4">
        <f t="shared" ref="D16:D28" si="34">C16*1.2</f>
        <v>869.75999999999988</v>
      </c>
      <c r="E16" s="5">
        <f t="shared" ref="E16:E28" si="35">R16</f>
        <v>8538000</v>
      </c>
      <c r="F16" s="9">
        <f t="shared" ref="F16:F28" si="36">ROUND((E16/B16),0)</f>
        <v>14136</v>
      </c>
      <c r="G16" s="9">
        <f t="shared" ref="G16:G28" si="37">ROUND((E16/C16),0)</f>
        <v>11780</v>
      </c>
      <c r="H16" s="9">
        <f t="shared" ref="H16:H28" si="38">ROUND((E16/D16),0)</f>
        <v>9817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604</v>
      </c>
      <c r="R16" s="2">
        <v>8538000</v>
      </c>
    </row>
    <row r="17" spans="1:24" x14ac:dyDescent="0.25">
      <c r="A17" s="4">
        <f t="shared" si="32"/>
        <v>0</v>
      </c>
      <c r="B17" s="4">
        <f t="shared" si="33"/>
        <v>551</v>
      </c>
      <c r="C17" s="4">
        <f t="shared" ref="C17:C28" si="41">B17*1.2</f>
        <v>661.19999999999993</v>
      </c>
      <c r="D17" s="4">
        <f t="shared" si="34"/>
        <v>793.43999999999994</v>
      </c>
      <c r="E17" s="5">
        <f t="shared" si="35"/>
        <v>6495000</v>
      </c>
      <c r="F17" s="9">
        <f t="shared" si="36"/>
        <v>11788</v>
      </c>
      <c r="G17" s="9">
        <f t="shared" si="37"/>
        <v>9823</v>
      </c>
      <c r="H17" s="9">
        <f t="shared" si="38"/>
        <v>8186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551</v>
      </c>
      <c r="R17" s="2">
        <v>6495000</v>
      </c>
    </row>
    <row r="18" spans="1:24" x14ac:dyDescent="0.25">
      <c r="A18" s="4">
        <f t="shared" si="32"/>
        <v>0</v>
      </c>
      <c r="B18" s="4">
        <f t="shared" si="33"/>
        <v>424</v>
      </c>
      <c r="C18" s="4">
        <f t="shared" si="41"/>
        <v>508.79999999999995</v>
      </c>
      <c r="D18" s="4">
        <f t="shared" si="34"/>
        <v>610.55999999999995</v>
      </c>
      <c r="E18" s="5">
        <f t="shared" si="35"/>
        <v>5150000</v>
      </c>
      <c r="F18" s="9">
        <f t="shared" si="36"/>
        <v>12146</v>
      </c>
      <c r="G18" s="9">
        <f t="shared" si="37"/>
        <v>10122</v>
      </c>
      <c r="H18" s="9">
        <f t="shared" si="38"/>
        <v>8435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424</v>
      </c>
      <c r="R18" s="2">
        <v>5150000</v>
      </c>
    </row>
    <row r="19" spans="1:24" s="43" customFormat="1" x14ac:dyDescent="0.25">
      <c r="A19" s="41">
        <f t="shared" si="32"/>
        <v>0</v>
      </c>
      <c r="B19" s="41">
        <f t="shared" si="33"/>
        <v>615</v>
      </c>
      <c r="C19" s="41">
        <f t="shared" si="41"/>
        <v>738</v>
      </c>
      <c r="D19" s="41">
        <f t="shared" si="34"/>
        <v>885.6</v>
      </c>
      <c r="E19" s="42">
        <f t="shared" si="35"/>
        <v>8800000</v>
      </c>
      <c r="F19" s="41">
        <f t="shared" si="36"/>
        <v>14309</v>
      </c>
      <c r="G19" s="41">
        <f t="shared" si="37"/>
        <v>11924</v>
      </c>
      <c r="H19" s="41">
        <f t="shared" si="38"/>
        <v>9937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615</v>
      </c>
      <c r="R19" s="44">
        <v>8800000</v>
      </c>
    </row>
    <row r="20" spans="1:24" x14ac:dyDescent="0.25">
      <c r="A20" s="4">
        <f t="shared" si="32"/>
        <v>0</v>
      </c>
      <c r="B20" s="4">
        <f t="shared" si="33"/>
        <v>409</v>
      </c>
      <c r="C20" s="4">
        <f t="shared" si="41"/>
        <v>490.79999999999995</v>
      </c>
      <c r="D20" s="4">
        <f t="shared" si="34"/>
        <v>588.95999999999992</v>
      </c>
      <c r="E20" s="5">
        <f t="shared" si="35"/>
        <v>5780000</v>
      </c>
      <c r="F20" s="9">
        <f t="shared" si="36"/>
        <v>14132</v>
      </c>
      <c r="G20" s="9">
        <f t="shared" si="37"/>
        <v>11777</v>
      </c>
      <c r="H20" s="9">
        <f t="shared" si="38"/>
        <v>9814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409</v>
      </c>
      <c r="R20" s="2">
        <v>5780000</v>
      </c>
    </row>
    <row r="21" spans="1:24" s="43" customFormat="1" x14ac:dyDescent="0.25">
      <c r="A21" s="41">
        <f t="shared" si="32"/>
        <v>0</v>
      </c>
      <c r="B21" s="41">
        <f t="shared" si="33"/>
        <v>425</v>
      </c>
      <c r="C21" s="41">
        <f t="shared" si="41"/>
        <v>510</v>
      </c>
      <c r="D21" s="41">
        <f t="shared" si="34"/>
        <v>612</v>
      </c>
      <c r="E21" s="42">
        <f t="shared" si="35"/>
        <v>6500000</v>
      </c>
      <c r="F21" s="41">
        <f t="shared" si="36"/>
        <v>15294</v>
      </c>
      <c r="G21" s="41">
        <f t="shared" si="37"/>
        <v>12745</v>
      </c>
      <c r="H21" s="41">
        <f t="shared" si="38"/>
        <v>10621</v>
      </c>
      <c r="I21" s="41" t="e">
        <f>#REF!</f>
        <v>#REF!</v>
      </c>
      <c r="J21" s="41">
        <f t="shared" si="39"/>
        <v>0</v>
      </c>
      <c r="O21" s="43">
        <v>0</v>
      </c>
      <c r="P21" s="43">
        <f t="shared" si="40"/>
        <v>0</v>
      </c>
      <c r="Q21" s="43">
        <v>425</v>
      </c>
      <c r="R21" s="44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13500</v>
      </c>
      <c r="X29" s="20" t="s">
        <v>32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2600</v>
      </c>
      <c r="X30" s="22"/>
    </row>
    <row r="31" spans="1:24" ht="15.75" x14ac:dyDescent="0.25">
      <c r="C31" t="s">
        <v>43</v>
      </c>
      <c r="S31" s="10"/>
      <c r="T31" s="10"/>
      <c r="U31" s="17" t="s">
        <v>15</v>
      </c>
      <c r="V31" s="18"/>
      <c r="W31" s="19">
        <f>W29-W30</f>
        <v>10900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2600</v>
      </c>
      <c r="X32" s="22"/>
    </row>
    <row r="33" spans="5:25" ht="15.75" x14ac:dyDescent="0.25">
      <c r="E33" t="s">
        <v>35</v>
      </c>
      <c r="F33" s="7">
        <v>559</v>
      </c>
      <c r="G33">
        <f>56.133*10.764</f>
        <v>604.21561199999996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5" ht="15.75" x14ac:dyDescent="0.25">
      <c r="E34" t="s">
        <v>36</v>
      </c>
      <c r="F34" s="7">
        <v>13500</v>
      </c>
      <c r="S34" s="10"/>
      <c r="T34" s="10"/>
      <c r="U34" s="17" t="s">
        <v>18</v>
      </c>
      <c r="V34" s="23"/>
      <c r="W34" s="24">
        <f>W35-W33</f>
        <v>63</v>
      </c>
      <c r="X34" s="31">
        <v>2027</v>
      </c>
      <c r="Y34" t="s">
        <v>33</v>
      </c>
    </row>
    <row r="35" spans="5:25" ht="15.75" x14ac:dyDescent="0.25">
      <c r="E35" t="s">
        <v>37</v>
      </c>
      <c r="F35" s="7">
        <f>F34*F33</f>
        <v>7546500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51"/>
      <c r="Q36" s="51"/>
      <c r="R36" s="51"/>
      <c r="S36" s="51"/>
      <c r="T36" s="52"/>
      <c r="U36" s="21" t="s">
        <v>20</v>
      </c>
      <c r="V36" s="23"/>
      <c r="W36" s="24">
        <f>90*W33/W35</f>
        <v>-4.5</v>
      </c>
      <c r="X36" s="24"/>
    </row>
    <row r="37" spans="5:25" ht="15.75" x14ac:dyDescent="0.25">
      <c r="F37" s="7" t="s">
        <v>44</v>
      </c>
      <c r="U37" s="17"/>
      <c r="V37" s="26"/>
      <c r="W37" s="27">
        <v>0</v>
      </c>
      <c r="X37" s="27"/>
    </row>
    <row r="38" spans="5:25" ht="15.75" x14ac:dyDescent="0.25">
      <c r="F38" s="7" t="s">
        <v>38</v>
      </c>
      <c r="G38">
        <v>7025786</v>
      </c>
      <c r="P38" s="14"/>
      <c r="Q38" s="14"/>
      <c r="R38" s="14"/>
      <c r="S38" s="14"/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F39" s="7" t="s">
        <v>39</v>
      </c>
      <c r="G39">
        <v>491880</v>
      </c>
      <c r="R39" s="15"/>
      <c r="S39" s="15"/>
      <c r="U39" s="17" t="s">
        <v>22</v>
      </c>
      <c r="V39" s="18"/>
      <c r="W39" s="19">
        <f>W32-W38</f>
        <v>2600</v>
      </c>
      <c r="X39" s="22"/>
    </row>
    <row r="40" spans="5:25" ht="15.75" x14ac:dyDescent="0.25">
      <c r="F40" s="7" t="s">
        <v>40</v>
      </c>
      <c r="G40">
        <v>30000</v>
      </c>
      <c r="R40" s="6"/>
      <c r="S40" s="16"/>
      <c r="U40" s="17" t="s">
        <v>15</v>
      </c>
      <c r="V40" s="18"/>
      <c r="W40" s="19">
        <f>W31</f>
        <v>10900</v>
      </c>
      <c r="X40" s="22"/>
    </row>
    <row r="41" spans="5:25" ht="15.75" x14ac:dyDescent="0.25">
      <c r="G41">
        <f>SUM(G38:G40)</f>
        <v>7547666</v>
      </c>
      <c r="R41" s="6"/>
      <c r="S41" s="16"/>
      <c r="U41" s="23"/>
      <c r="V41" s="18"/>
      <c r="W41" s="19"/>
      <c r="X41" s="22"/>
    </row>
    <row r="42" spans="5:25" ht="15.75" x14ac:dyDescent="0.25">
      <c r="R42" s="6"/>
      <c r="S42" s="16"/>
      <c r="U42" s="28" t="s">
        <v>23</v>
      </c>
      <c r="V42" s="29"/>
      <c r="W42" s="20">
        <f>W40+W39</f>
        <v>13500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31</v>
      </c>
      <c r="V44" s="30"/>
      <c r="W44" s="25">
        <v>559</v>
      </c>
      <c r="X44" s="24"/>
    </row>
    <row r="45" spans="5:25" ht="19.5" x14ac:dyDescent="0.3">
      <c r="P45" s="13"/>
      <c r="Q45" s="45"/>
      <c r="S45" s="10"/>
      <c r="T45" s="11"/>
      <c r="U45" s="17" t="s">
        <v>34</v>
      </c>
      <c r="V45" s="31"/>
      <c r="W45" s="32">
        <f>W42*W44+X46</f>
        <v>7546500</v>
      </c>
      <c r="X45" s="33"/>
      <c r="Y45" s="15">
        <f>W45*0.8</f>
        <v>6037200</v>
      </c>
    </row>
    <row r="46" spans="5:25" ht="15.75" x14ac:dyDescent="0.25">
      <c r="S46" s="11"/>
      <c r="T46" s="10"/>
      <c r="U46" s="17" t="s">
        <v>24</v>
      </c>
      <c r="V46" s="23"/>
      <c r="W46" s="34">
        <f>W45*0.98</f>
        <v>7395570</v>
      </c>
      <c r="X46" s="35"/>
      <c r="Y46" s="15">
        <f>W46*0.8</f>
        <v>5916456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6037200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1453400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15721.875</v>
      </c>
      <c r="X51" s="34"/>
    </row>
    <row r="53" spans="21:24" ht="15.75" x14ac:dyDescent="0.25">
      <c r="U53" s="46" t="s">
        <v>45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O12" sqref="O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abSelected="1"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8" sqref="R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Y13"/>
  <sheetViews>
    <sheetView topLeftCell="F1" zoomScaleNormal="100" workbookViewId="0">
      <selection activeCell="X18" sqref="X18"/>
    </sheetView>
  </sheetViews>
  <sheetFormatPr defaultRowHeight="15" x14ac:dyDescent="0.25"/>
  <sheetData>
    <row r="11" spans="24:25" x14ac:dyDescent="0.25">
      <c r="X11">
        <v>56.8</v>
      </c>
    </row>
    <row r="12" spans="24:25" x14ac:dyDescent="0.25">
      <c r="X12">
        <v>2.75</v>
      </c>
    </row>
    <row r="13" spans="24:25" x14ac:dyDescent="0.25">
      <c r="X13">
        <f>SUM(X11:X12)</f>
        <v>59.55</v>
      </c>
      <c r="Y13">
        <f>X13*10.764</f>
        <v>640.99619999999993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3"/>
  <sheetViews>
    <sheetView workbookViewId="0">
      <selection activeCell="S13" sqref="S13"/>
    </sheetView>
  </sheetViews>
  <sheetFormatPr defaultRowHeight="15" x14ac:dyDescent="0.25"/>
  <sheetData>
    <row r="1" spans="1:19" x14ac:dyDescent="0.25">
      <c r="A1" s="6"/>
    </row>
    <row r="13" spans="1:19" x14ac:dyDescent="0.25">
      <c r="R13">
        <v>56.13</v>
      </c>
      <c r="S13">
        <f>R13*10.764</f>
        <v>604.18331999999998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7:T19"/>
  <sheetViews>
    <sheetView zoomScaleNormal="100" workbookViewId="0">
      <selection activeCell="T20" sqref="T20"/>
    </sheetView>
  </sheetViews>
  <sheetFormatPr defaultRowHeight="15" x14ac:dyDescent="0.25"/>
  <sheetData>
    <row r="17" spans="19:20" x14ac:dyDescent="0.25">
      <c r="S17">
        <v>56.8</v>
      </c>
    </row>
    <row r="18" spans="19:20" x14ac:dyDescent="0.25">
      <c r="S18">
        <v>2.75</v>
      </c>
    </row>
    <row r="19" spans="19:20" x14ac:dyDescent="0.25">
      <c r="S19">
        <f>SUM(S17:S18)</f>
        <v>59.55</v>
      </c>
      <c r="T19">
        <f>S19*10.764</f>
        <v>640.99619999999993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2024-12-28T10:10:57Z</dcterms:modified>
</cp:coreProperties>
</file>