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MIDC ANDHERI (EAST)\Milind wagh\"/>
    </mc:Choice>
  </mc:AlternateContent>
  <xr:revisionPtr revIDLastSave="0" documentId="13_ncr:1_{CD10D0B1-ACFE-4EC8-836F-6ABB4B055303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3" l="1"/>
  <c r="G31" i="4" l="1"/>
  <c r="C12" i="25" l="1"/>
  <c r="C5" i="25" l="1"/>
  <c r="C4" i="25"/>
  <c r="C3" i="25"/>
  <c r="P2" i="4"/>
  <c r="Q3" i="4"/>
  <c r="B3" i="4" s="1"/>
  <c r="C3" i="4" s="1"/>
  <c r="D3" i="4" s="1"/>
  <c r="Q4" i="4"/>
  <c r="B4" i="4" s="1"/>
  <c r="C4" i="4" s="1"/>
  <c r="D4" i="4" s="1"/>
  <c r="Q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E19" i="23" l="1"/>
  <c r="B25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E21" i="23" l="1"/>
  <c r="E20" i="23"/>
  <c r="B17" i="4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<sst xmlns="http://schemas.openxmlformats.org/spreadsheetml/2006/main" count="136" uniqueCount="94">
  <si>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</si>
  <si>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</si>
  <si>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</si>
  <si>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</si>
  <si>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</si>
  <si>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</si>
  <si>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</si>
  <si>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</si>
  <si>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</si>
  <si>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</si>
  <si>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</si>
  <si>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</si>
  <si>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</si>
  <si>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</si>
  <si>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</si>
  <si>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</si>
  <si>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</si>
  <si>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</si>
  <si>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</si>
  <si>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</si>
  <si>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</si>
  <si>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</si>
  <si>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</si>
  <si>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</si>
  <si>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</si>
  <si>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</si>
  <si>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</si>
  <si>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</si>
  <si>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</si>
  <si>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</si>
  <si>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</si>
  <si>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</si>
  <si>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</si>
  <si>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</si>
  <si>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</si>
  <si>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</si>
  <si>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</si>
  <si>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</si>
  <si>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</si>
  <si>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</si>
  <si>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</si>
  <si>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</si>
  <si>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</si>
  <si>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</si>
  <si>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</si>
  <si>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</si>
  <si>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</si>
  <si>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</si>
  <si>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</si>
  <si>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</si>
  <si>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</si>
  <si>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</si>
  <si>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</si>
  <si>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</si>
  <si>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</si>
  <si>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</si>
  <si>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</si>
  <si>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</si>
  <si>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</si>
  <si>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</si>
  <si>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</si>
  <si>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</si>
  <si>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</si>
  <si>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</si>
  <si>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</si>
  <si>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</si>
  <si>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</si>
  <si>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</si>
  <si>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</si>
  <si>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</si>
  <si>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</si>
  <si>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</si>
  <si>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</si>
  <si>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</si>
  <si>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</si>
  <si>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</si>
  <si>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</si>
  <si>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</si>
  <si>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</si>
  <si>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</si>
  <si>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</si>
  <si>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</si>
  <si>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</si>
  <si>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</si>
  <si>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14.09.2016</t>
  </si>
  <si>
    <t>MCA</t>
  </si>
  <si>
    <t>IGR-06.09.24</t>
  </si>
  <si>
    <t>IGR-20.02.24</t>
  </si>
  <si>
    <t>IGR-20.10.21</t>
  </si>
  <si>
    <t>IGR-14.07.21</t>
  </si>
  <si>
    <t>Interior</t>
  </si>
  <si>
    <t>Car Parking</t>
  </si>
  <si>
    <t>CA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</si>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</sst>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5" fillId="0" borderId="8" xfId="0" applyFont="1" applyFill="1" applyBorder="1"/>
    <xf numFmtId="43" fontId="5" fillId="0" borderId="8" xfId="0" applyNumberFormat="1" applyFont="1" applyFill="1" applyBorder="1"/>
    <xf numFmtId="43" fontId="5" fillId="0" borderId="8" xfId="1" applyFont="1" applyFill="1" applyBorder="1"/>
    <xf numFmtId="0" fontId="9" fillId="0" borderId="8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0</xdr:rowOff>
    </xdr:from>
    <xdr:to>
      <xdr:col>32</xdr:col>
      <xdr:colOff>2029</xdr:colOff>
      <xdr:row>43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3A14B-7C55-4D21-8F37-54A72F975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4537179" cy="8735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FA3C-DAB2-4485-9928-E5710C423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38D48-A21A-48FD-8054-99980A33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4BC5A-AFA3-4F99-9101-9AA56FF9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DA7E0-D50D-4423-80C4-DE2AEA1CB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154F3-4489-4BF9-8017-08F34D80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668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353410</xdr:colOff>
      <xdr:row>40</xdr:row>
      <xdr:rowOff>86801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285C0-D3EA-40E3-B16A-A530F54E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59010" cy="77068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0</xdr:rowOff>
    </xdr:from>
    <xdr:to>
      <xdr:col>26</xdr:col>
      <xdr:colOff>48821</xdr:colOff>
      <xdr:row>46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169043-0EC5-46F3-8261-8CE2869E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0"/>
          <a:ext cx="8573696" cy="8783276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12</xdr:row>
      <xdr:rowOff>47625</xdr:rowOff>
    </xdr:from>
    <xdr:to>
      <xdr:col>26</xdr:col>
      <xdr:colOff>296474</xdr:colOff>
      <xdr:row>58</xdr:row>
      <xdr:rowOff>125059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1F6213-4329-4C92-8C86-B0012447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3325" y="2333625"/>
          <a:ext cx="8592749" cy="88404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7F8DB5-747E-44E7-9E39-6762F094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3" sqref="C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76</v>
      </c>
      <c r="C3" s="41">
        <f>374860*0.85</f>
        <v>318631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82</v>
      </c>
      <c r="C4" s="41">
        <f>C3*10%</f>
        <v>31863.100000000002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77</v>
      </c>
      <c r="C5" s="46">
        <f>C3+C4</f>
        <v>350494.1</v>
      </c>
      <c r="D5" s="47" t="s">
        <v>62</v>
      </c>
      <c r="E5" s="48">
        <f>C5/10.764</f>
        <v>32561.696395392046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78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79</v>
      </c>
      <c r="C7" s="41">
        <f>C5-C6</f>
        <v>321094.09999999998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80</v>
      </c>
      <c r="C8" s="41">
        <f>C7*D13%</f>
        <v>292195.63099999999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81</v>
      </c>
      <c r="C9" s="46">
        <f>C6+C8</f>
        <v>321595.63099999999</v>
      </c>
      <c r="D9" s="47" t="s">
        <v>62</v>
      </c>
      <c r="E9" s="48">
        <f>C9/10.764</f>
        <v>29876.963117800075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2025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2016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9</v>
      </c>
      <c r="D13" s="54">
        <f>D12-C13</f>
        <v>91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5" width="14.28515625" bestFit="1" customWidth="1"/>
  </cols>
  <sheetData>
    <row r="1" spans="1:5" x14ac:dyDescent="0.25">
      <c r="A1" s="10"/>
      <c r="B1" s="11"/>
      <c r="C1" s="12"/>
    </row>
    <row r="2" spans="1:5" x14ac:dyDescent="0.25">
      <c r="A2" s="13"/>
      <c r="C2" s="15"/>
    </row>
    <row r="3" spans="1:5" x14ac:dyDescent="0.25">
      <c r="A3" s="13" t="s">
        <v>13</v>
      </c>
      <c r="B3" s="16">
        <v>32400</v>
      </c>
      <c r="C3" s="18" t="s">
        <v>75</v>
      </c>
      <c r="D3" s="6" t="s">
        <v>83</v>
      </c>
    </row>
    <row r="4" spans="1:5" ht="30" x14ac:dyDescent="0.25">
      <c r="A4" s="17" t="s">
        <v>14</v>
      </c>
      <c r="B4" s="16">
        <v>3000</v>
      </c>
      <c r="C4" s="18"/>
    </row>
    <row r="5" spans="1:5" x14ac:dyDescent="0.25">
      <c r="A5" s="13" t="s">
        <v>15</v>
      </c>
      <c r="B5" s="16">
        <f>B3-B4</f>
        <v>29400</v>
      </c>
      <c r="C5" s="18"/>
    </row>
    <row r="6" spans="1:5" x14ac:dyDescent="0.25">
      <c r="A6" s="13" t="s">
        <v>16</v>
      </c>
      <c r="B6" s="16">
        <f>B4</f>
        <v>3000</v>
      </c>
      <c r="C6" s="18"/>
    </row>
    <row r="7" spans="1:5" x14ac:dyDescent="0.25">
      <c r="A7" s="13" t="s">
        <v>17</v>
      </c>
      <c r="B7" s="19">
        <f>C7-C8</f>
        <v>9</v>
      </c>
      <c r="C7" s="19">
        <v>2025</v>
      </c>
    </row>
    <row r="8" spans="1:5" x14ac:dyDescent="0.25">
      <c r="A8" s="13" t="s">
        <v>18</v>
      </c>
      <c r="B8" s="19">
        <f>B9-B7</f>
        <v>51</v>
      </c>
      <c r="C8" s="19">
        <v>2016</v>
      </c>
    </row>
    <row r="9" spans="1:5" x14ac:dyDescent="0.25">
      <c r="A9" s="13" t="s">
        <v>19</v>
      </c>
      <c r="B9" s="19">
        <v>60</v>
      </c>
      <c r="C9" s="19"/>
    </row>
    <row r="10" spans="1:5" ht="30" x14ac:dyDescent="0.25">
      <c r="A10" s="17" t="s">
        <v>20</v>
      </c>
      <c r="B10" s="19">
        <f>90*B7/B9</f>
        <v>13.5</v>
      </c>
      <c r="C10" s="19"/>
    </row>
    <row r="11" spans="1:5" x14ac:dyDescent="0.25">
      <c r="A11" s="13"/>
      <c r="B11" s="20">
        <f>B10%</f>
        <v>0.13500000000000001</v>
      </c>
      <c r="C11" s="20"/>
    </row>
    <row r="12" spans="1:5" x14ac:dyDescent="0.25">
      <c r="A12" s="13" t="s">
        <v>21</v>
      </c>
      <c r="B12" s="16">
        <f>B6*B11</f>
        <v>405</v>
      </c>
      <c r="C12" s="18"/>
    </row>
    <row r="13" spans="1:5" x14ac:dyDescent="0.25">
      <c r="A13" s="13" t="s">
        <v>22</v>
      </c>
      <c r="B13" s="16">
        <f>B6-B12</f>
        <v>2595</v>
      </c>
      <c r="C13" s="18"/>
    </row>
    <row r="14" spans="1:5" x14ac:dyDescent="0.25">
      <c r="A14" s="13" t="s">
        <v>15</v>
      </c>
      <c r="B14" s="16">
        <f>B5</f>
        <v>29400</v>
      </c>
      <c r="C14" s="18"/>
    </row>
    <row r="15" spans="1:5" x14ac:dyDescent="0.25">
      <c r="B15" s="16"/>
      <c r="C15" s="18"/>
    </row>
    <row r="16" spans="1:5" x14ac:dyDescent="0.25">
      <c r="A16" s="63" t="s">
        <v>23</v>
      </c>
      <c r="B16" s="65">
        <f>B14+B13</f>
        <v>31995</v>
      </c>
      <c r="C16" s="65">
        <v>4000</v>
      </c>
      <c r="D16" s="63">
        <v>1500000</v>
      </c>
      <c r="E16" s="63"/>
    </row>
    <row r="17" spans="1:5" x14ac:dyDescent="0.25">
      <c r="A17" s="63"/>
      <c r="B17" s="63" t="s">
        <v>92</v>
      </c>
      <c r="C17" s="63" t="s">
        <v>90</v>
      </c>
      <c r="D17" s="63" t="s">
        <v>91</v>
      </c>
      <c r="E17" s="63"/>
    </row>
    <row r="18" spans="1:5" x14ac:dyDescent="0.25">
      <c r="A18" s="63" t="str">
        <f>D3</f>
        <v>ACA</v>
      </c>
      <c r="B18" s="63">
        <v>1033</v>
      </c>
      <c r="C18" s="63">
        <v>1033</v>
      </c>
      <c r="D18" s="63">
        <v>2</v>
      </c>
      <c r="E18" s="63" t="s">
        <v>93</v>
      </c>
    </row>
    <row r="19" spans="1:5" x14ac:dyDescent="0.25">
      <c r="A19" s="63" t="s">
        <v>73</v>
      </c>
      <c r="B19" s="64">
        <f>B18*B16</f>
        <v>33050835</v>
      </c>
      <c r="C19" s="64">
        <f>C18*C16</f>
        <v>4132000</v>
      </c>
      <c r="D19" s="64">
        <v>3000000</v>
      </c>
      <c r="E19" s="64">
        <f>B19+C19+D19</f>
        <v>40182835</v>
      </c>
    </row>
    <row r="20" spans="1:5" x14ac:dyDescent="0.25">
      <c r="A20" s="63" t="s">
        <v>24</v>
      </c>
      <c r="B20" s="64"/>
      <c r="C20" s="64"/>
      <c r="D20" s="64"/>
      <c r="E20" s="64">
        <f>E19*0.9</f>
        <v>36164551.5</v>
      </c>
    </row>
    <row r="21" spans="1:5" x14ac:dyDescent="0.25">
      <c r="A21" s="63" t="s">
        <v>25</v>
      </c>
      <c r="B21" s="64"/>
      <c r="C21" s="64"/>
      <c r="D21" s="64"/>
      <c r="E21" s="64">
        <f>E19*0.8</f>
        <v>32146268</v>
      </c>
    </row>
    <row r="22" spans="1:5" x14ac:dyDescent="0.25">
      <c r="A22" s="13"/>
      <c r="C22" s="19"/>
    </row>
    <row r="23" spans="1:5" x14ac:dyDescent="0.25">
      <c r="A23" s="22" t="s">
        <v>26</v>
      </c>
      <c r="B23" s="23">
        <f>B4*B18</f>
        <v>3099000</v>
      </c>
      <c r="C23" s="23"/>
    </row>
    <row r="24" spans="1:5" x14ac:dyDescent="0.25">
      <c r="A24" s="13" t="s">
        <v>27</v>
      </c>
    </row>
    <row r="25" spans="1:5" x14ac:dyDescent="0.25">
      <c r="A25" s="24" t="s">
        <v>28</v>
      </c>
      <c r="B25" s="21">
        <f>B19*0.03/12</f>
        <v>82627.087499999994</v>
      </c>
      <c r="C25" s="21"/>
      <c r="D25" s="21"/>
    </row>
    <row r="26" spans="1:5" x14ac:dyDescent="0.25">
      <c r="B26" s="21"/>
      <c r="C26" s="21"/>
    </row>
    <row r="27" spans="1:5" x14ac:dyDescent="0.25">
      <c r="B27" s="21"/>
      <c r="C27" s="21"/>
    </row>
    <row r="28" spans="1:5" x14ac:dyDescent="0.25">
      <c r="B28"/>
      <c r="C28"/>
    </row>
    <row r="29" spans="1:5" x14ac:dyDescent="0.25">
      <c r="B29"/>
      <c r="C29"/>
    </row>
    <row r="30" spans="1:5" x14ac:dyDescent="0.25">
      <c r="B30"/>
      <c r="C30"/>
    </row>
    <row r="31" spans="1:5" x14ac:dyDescent="0.25">
      <c r="B31"/>
      <c r="C31"/>
    </row>
    <row r="32" spans="1:5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2066</v>
      </c>
      <c r="C2" s="4">
        <f t="shared" ref="C2:C16" si="1">B2*1.2</f>
        <v>2479.1999999999998</v>
      </c>
      <c r="D2" s="4">
        <f t="shared" ref="D2:D16" si="2">C2*1.2</f>
        <v>2975.0399999999995</v>
      </c>
      <c r="E2" s="5">
        <f t="shared" ref="E2:E16" si="3">R2</f>
        <v>61000000</v>
      </c>
      <c r="F2" s="67">
        <f t="shared" ref="F2:F15" si="4">ROUND((E2/B2),0)</f>
        <v>29526</v>
      </c>
      <c r="G2" s="67">
        <f t="shared" ref="G2:G15" si="5">ROUND((E2/C2),0)</f>
        <v>24605</v>
      </c>
      <c r="H2" s="67">
        <f t="shared" ref="H2:H15" si="6">ROUND((E2/D2),0)</f>
        <v>20504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 t="shared" ref="P2:P10" si="9">O2/1.2</f>
        <v>0</v>
      </c>
      <c r="Q2" s="68">
        <v>2066</v>
      </c>
      <c r="R2" s="69">
        <v>61000000</v>
      </c>
      <c r="S2" s="69" t="s">
        <v>86</v>
      </c>
    </row>
    <row r="3" spans="1:19" x14ac:dyDescent="0.25">
      <c r="A3" s="4">
        <v>2</v>
      </c>
      <c r="B3" s="4">
        <f t="shared" si="0"/>
        <v>1033.3333333333335</v>
      </c>
      <c r="C3" s="4">
        <f t="shared" si="1"/>
        <v>1240.0000000000002</v>
      </c>
      <c r="D3" s="4">
        <f t="shared" si="2"/>
        <v>1488.0000000000002</v>
      </c>
      <c r="E3" s="5">
        <f t="shared" si="3"/>
        <v>30000000</v>
      </c>
      <c r="F3" s="67">
        <f t="shared" si="4"/>
        <v>29032</v>
      </c>
      <c r="G3" s="67">
        <f t="shared" si="5"/>
        <v>24194</v>
      </c>
      <c r="H3" s="67">
        <f t="shared" si="6"/>
        <v>20161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v>1240</v>
      </c>
      <c r="Q3" s="68">
        <f t="shared" ref="Q3:Q10" si="10">P3/1.2</f>
        <v>1033.3333333333335</v>
      </c>
      <c r="R3" s="69">
        <v>30000000</v>
      </c>
      <c r="S3" s="69" t="s">
        <v>87</v>
      </c>
    </row>
    <row r="4" spans="1:19" x14ac:dyDescent="0.25">
      <c r="A4" s="4">
        <v>3</v>
      </c>
      <c r="B4" s="4">
        <f t="shared" si="0"/>
        <v>1033.3333333333335</v>
      </c>
      <c r="C4" s="4">
        <f t="shared" si="1"/>
        <v>1240.0000000000002</v>
      </c>
      <c r="D4" s="4">
        <f t="shared" si="2"/>
        <v>1488.0000000000002</v>
      </c>
      <c r="E4" s="5">
        <f t="shared" si="3"/>
        <v>32200000</v>
      </c>
      <c r="F4" s="60">
        <f t="shared" si="4"/>
        <v>31161</v>
      </c>
      <c r="G4" s="60">
        <f t="shared" si="5"/>
        <v>25968</v>
      </c>
      <c r="H4" s="60">
        <f t="shared" si="6"/>
        <v>21640</v>
      </c>
      <c r="I4" s="60">
        <f t="shared" si="7"/>
        <v>0</v>
      </c>
      <c r="J4" s="60">
        <f t="shared" si="8"/>
        <v>0</v>
      </c>
      <c r="K4" s="61"/>
      <c r="L4" s="61"/>
      <c r="M4" s="61"/>
      <c r="N4" s="61"/>
      <c r="O4" s="61">
        <v>0</v>
      </c>
      <c r="P4" s="61">
        <v>1240</v>
      </c>
      <c r="Q4" s="61">
        <f t="shared" si="10"/>
        <v>1033.3333333333335</v>
      </c>
      <c r="R4" s="62">
        <v>32200000</v>
      </c>
      <c r="S4" s="62" t="s">
        <v>88</v>
      </c>
    </row>
    <row r="5" spans="1:19" x14ac:dyDescent="0.25">
      <c r="A5" s="4">
        <v>4</v>
      </c>
      <c r="B5" s="4">
        <f t="shared" si="0"/>
        <v>1033.3333333333335</v>
      </c>
      <c r="C5" s="4">
        <f t="shared" si="1"/>
        <v>1240.0000000000002</v>
      </c>
      <c r="D5" s="4">
        <f t="shared" si="2"/>
        <v>1488.0000000000002</v>
      </c>
      <c r="E5" s="5">
        <f t="shared" si="3"/>
        <v>36100000</v>
      </c>
      <c r="F5" s="60">
        <f t="shared" si="4"/>
        <v>34935</v>
      </c>
      <c r="G5" s="60">
        <f t="shared" si="5"/>
        <v>29113</v>
      </c>
      <c r="H5" s="60">
        <f t="shared" si="6"/>
        <v>24261</v>
      </c>
      <c r="I5" s="60">
        <f t="shared" si="7"/>
        <v>0</v>
      </c>
      <c r="J5" s="60">
        <f t="shared" si="8"/>
        <v>0</v>
      </c>
      <c r="K5" s="61"/>
      <c r="L5" s="61"/>
      <c r="M5" s="61"/>
      <c r="N5" s="61"/>
      <c r="O5" s="61">
        <v>0</v>
      </c>
      <c r="P5" s="61">
        <v>1240</v>
      </c>
      <c r="Q5" s="61">
        <f t="shared" si="10"/>
        <v>1033.3333333333335</v>
      </c>
      <c r="R5" s="62">
        <v>36100000</v>
      </c>
      <c r="S5" s="62" t="s">
        <v>89</v>
      </c>
    </row>
    <row r="6" spans="1:19" x14ac:dyDescent="0.25">
      <c r="A6" s="4">
        <v>5</v>
      </c>
      <c r="B6" s="4">
        <f t="shared" si="0"/>
        <v>1100</v>
      </c>
      <c r="C6" s="4">
        <f t="shared" si="1"/>
        <v>1320</v>
      </c>
      <c r="D6" s="4">
        <f t="shared" si="2"/>
        <v>1584</v>
      </c>
      <c r="E6" s="5">
        <f t="shared" si="3"/>
        <v>40000000</v>
      </c>
      <c r="F6" s="60">
        <f t="shared" si="4"/>
        <v>36364</v>
      </c>
      <c r="G6" s="60">
        <f t="shared" si="5"/>
        <v>30303</v>
      </c>
      <c r="H6" s="60">
        <f t="shared" si="6"/>
        <v>25253</v>
      </c>
      <c r="I6" s="60">
        <f t="shared" si="7"/>
        <v>0</v>
      </c>
      <c r="J6" s="60">
        <f t="shared" si="8"/>
        <v>0</v>
      </c>
      <c r="K6" s="61"/>
      <c r="L6" s="61"/>
      <c r="M6" s="61"/>
      <c r="N6" s="61"/>
      <c r="O6" s="61">
        <v>0</v>
      </c>
      <c r="P6" s="61">
        <f t="shared" si="9"/>
        <v>0</v>
      </c>
      <c r="Q6" s="61">
        <v>1100</v>
      </c>
      <c r="R6" s="62">
        <v>40000000</v>
      </c>
      <c r="S6" s="2"/>
    </row>
    <row r="7" spans="1:19" x14ac:dyDescent="0.25">
      <c r="A7" s="4">
        <v>6</v>
      </c>
      <c r="B7" s="4">
        <f t="shared" si="0"/>
        <v>1100</v>
      </c>
      <c r="C7" s="4">
        <f t="shared" si="1"/>
        <v>1320</v>
      </c>
      <c r="D7" s="4">
        <f t="shared" si="2"/>
        <v>1584</v>
      </c>
      <c r="E7" s="5">
        <f t="shared" si="3"/>
        <v>42500000</v>
      </c>
      <c r="F7" s="60">
        <f t="shared" si="4"/>
        <v>38636</v>
      </c>
      <c r="G7" s="60">
        <f t="shared" si="5"/>
        <v>32197</v>
      </c>
      <c r="H7" s="60">
        <f t="shared" si="6"/>
        <v>26831</v>
      </c>
      <c r="I7" s="60">
        <f t="shared" si="7"/>
        <v>0</v>
      </c>
      <c r="J7" s="60">
        <f t="shared" si="8"/>
        <v>0</v>
      </c>
      <c r="K7" s="61"/>
      <c r="L7" s="61"/>
      <c r="M7" s="61"/>
      <c r="N7" s="61"/>
      <c r="O7" s="61">
        <v>0</v>
      </c>
      <c r="P7" s="61">
        <f t="shared" si="9"/>
        <v>0</v>
      </c>
      <c r="Q7" s="61">
        <v>1100</v>
      </c>
      <c r="R7" s="62">
        <v>42500000</v>
      </c>
      <c r="S7" s="2"/>
    </row>
    <row r="8" spans="1:19" x14ac:dyDescent="0.25">
      <c r="A8" s="4">
        <v>7</v>
      </c>
      <c r="B8" s="4">
        <f t="shared" si="0"/>
        <v>785</v>
      </c>
      <c r="C8" s="4">
        <f t="shared" si="1"/>
        <v>942</v>
      </c>
      <c r="D8" s="4">
        <f t="shared" si="2"/>
        <v>1130.3999999999999</v>
      </c>
      <c r="E8" s="5">
        <f t="shared" si="3"/>
        <v>32500000</v>
      </c>
      <c r="F8" s="4">
        <f t="shared" si="4"/>
        <v>41401</v>
      </c>
      <c r="G8" s="4">
        <f t="shared" si="5"/>
        <v>34501</v>
      </c>
      <c r="H8" s="4">
        <f t="shared" si="6"/>
        <v>28751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785</v>
      </c>
      <c r="R8" s="2">
        <v>32500000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41" t="s">
        <v>85</v>
      </c>
      <c r="G27" s="41">
        <v>1182</v>
      </c>
    </row>
    <row r="28" spans="1:19" s="9" customFormat="1" x14ac:dyDescent="0.25">
      <c r="C28" s="56" t="s">
        <v>74</v>
      </c>
      <c r="D28" s="56" t="s">
        <v>84</v>
      </c>
      <c r="F28" s="41" t="s">
        <v>83</v>
      </c>
      <c r="G28" s="41">
        <v>1033</v>
      </c>
    </row>
    <row r="29" spans="1:19" s="9" customFormat="1" x14ac:dyDescent="0.25">
      <c r="C29" s="56" t="s">
        <v>1</v>
      </c>
      <c r="D29" s="56">
        <v>25000000</v>
      </c>
      <c r="F29" s="41" t="s">
        <v>71</v>
      </c>
      <c r="G29" s="41">
        <v>1240</v>
      </c>
      <c r="H29" s="9">
        <f>G29/G28</f>
        <v>1.2003872216844143</v>
      </c>
    </row>
    <row r="30" spans="1:19" s="9" customFormat="1" x14ac:dyDescent="0.25">
      <c r="F30" s="41" t="s">
        <v>72</v>
      </c>
      <c r="G30" s="41">
        <v>36000</v>
      </c>
    </row>
    <row r="31" spans="1:19" s="9" customFormat="1" x14ac:dyDescent="0.25">
      <c r="C31" s="59"/>
      <c r="D31" s="59"/>
      <c r="F31" s="59" t="s">
        <v>73</v>
      </c>
      <c r="G31" s="59">
        <f>G28*G30</f>
        <v>37188000</v>
      </c>
      <c r="H31" s="9">
        <f>G31/D29</f>
        <v>1.48752</v>
      </c>
    </row>
    <row r="32" spans="1:19" s="9" customFormat="1" x14ac:dyDescent="0.25">
      <c r="C32" s="59"/>
      <c r="D32" s="59"/>
      <c r="F32" s="59" t="s">
        <v>24</v>
      </c>
      <c r="G32" s="59">
        <f>G31*90%</f>
        <v>33469200</v>
      </c>
    </row>
    <row r="33" spans="3:7" s="9" customFormat="1" x14ac:dyDescent="0.25">
      <c r="C33" s="59"/>
      <c r="D33" s="59"/>
      <c r="F33" s="59" t="s">
        <v>25</v>
      </c>
      <c r="G33" s="59">
        <f>G31*80%</f>
        <v>29750400</v>
      </c>
    </row>
    <row r="34" spans="3:7" s="9" customFormat="1" x14ac:dyDescent="0.25">
      <c r="C34" s="59"/>
      <c r="D34" s="59"/>
    </row>
    <row r="35" spans="3:7" s="9" customFormat="1" x14ac:dyDescent="0.25">
      <c r="C35" s="59"/>
      <c r="D35" s="59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2025-01-02T12:03:06Z</dcterms:modified>
</cp:coreProperties>
</file>