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Amrutnagar GHatkopar West\Sneha Sunil Shah\"/>
    </mc:Choice>
  </mc:AlternateContent>
  <xr:revisionPtr revIDLastSave="0" documentId="13_ncr:1_{08AEB607-C1D6-44B7-B035-F318A18954D1}" xr6:coauthVersionLast="36" xr6:coauthVersionMax="47" xr10:uidLastSave="{00000000-0000-0000-0000-000000000000}"/>
  <bookViews>
    <workbookView xWindow="0" yWindow="0" windowWidth="28800" windowHeight="12105" tabRatio="932" activeTab="2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  <sheet name="Sheet1" sheetId="47" r:id="rId7"/>
    <sheet name="Sheet2" sheetId="48" r:id="rId8"/>
    <sheet name="Sheet3" sheetId="49" r:id="rId9"/>
  </sheets>
  <calcPr calcId="191029"/>
</workbook>
</file>

<file path=xl/calcChain.xml><?xml version="1.0" encoding="utf-8"?>
<calcChain xmlns="http://schemas.openxmlformats.org/spreadsheetml/2006/main">
  <c r="H23" i="4" l="1"/>
  <c r="E12" i="4" l="1"/>
  <c r="B12" i="4"/>
  <c r="D11" i="4"/>
  <c r="F11" i="4"/>
  <c r="F12" i="4"/>
  <c r="F13" i="4"/>
  <c r="F14" i="4"/>
  <c r="F15" i="4"/>
  <c r="F16" i="4"/>
  <c r="F17" i="4"/>
  <c r="F18" i="4"/>
  <c r="F19" i="4"/>
  <c r="E11" i="4"/>
  <c r="N36" i="4"/>
  <c r="N28" i="4"/>
  <c r="N29" i="4"/>
  <c r="N30" i="4"/>
  <c r="N31" i="4"/>
  <c r="N32" i="4"/>
  <c r="N33" i="4"/>
  <c r="N34" i="4"/>
  <c r="N35" i="4"/>
  <c r="N27" i="4"/>
  <c r="G25" i="4" l="1"/>
  <c r="G33" i="4"/>
  <c r="C3" i="4" l="1"/>
  <c r="C4" i="4"/>
  <c r="C5" i="4"/>
  <c r="C6" i="4"/>
  <c r="C7" i="4"/>
  <c r="C8" i="4"/>
  <c r="C9" i="4"/>
  <c r="D9" i="4" s="1"/>
  <c r="C2" i="4"/>
  <c r="G2" i="4" s="1"/>
  <c r="I4" i="23"/>
  <c r="I3" i="23"/>
  <c r="D2" i="25"/>
  <c r="F5" i="4" l="1"/>
  <c r="D8" i="4"/>
  <c r="C24" i="23" l="1"/>
  <c r="D23" i="23"/>
  <c r="C23" i="23" s="1"/>
  <c r="C17" i="4" l="1"/>
  <c r="C12" i="4"/>
  <c r="C10" i="4"/>
  <c r="C14" i="23" l="1"/>
  <c r="C3" i="23"/>
  <c r="C14" i="25" l="1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D2" i="4" l="1"/>
  <c r="D3" i="4"/>
  <c r="D4" i="4"/>
  <c r="D5" i="4"/>
  <c r="D6" i="4"/>
  <c r="D7" i="4"/>
  <c r="D10" i="4"/>
  <c r="C13" i="4"/>
  <c r="D13" i="4" s="1"/>
  <c r="C15" i="4"/>
  <c r="D15" i="4" s="1"/>
  <c r="J15" i="4"/>
  <c r="I15" i="4"/>
  <c r="C14" i="4"/>
  <c r="D14" i="4" s="1"/>
  <c r="J14" i="4"/>
  <c r="I14" i="4"/>
  <c r="J13" i="4"/>
  <c r="I13" i="4"/>
  <c r="J12" i="4"/>
  <c r="I12" i="4"/>
  <c r="I11" i="4"/>
  <c r="I10" i="4"/>
  <c r="I9" i="4"/>
  <c r="H4" i="4" l="1"/>
  <c r="H11" i="4"/>
  <c r="H15" i="4"/>
  <c r="H6" i="4"/>
  <c r="H9" i="4"/>
  <c r="H13" i="4"/>
  <c r="H5" i="4"/>
  <c r="H8" i="4"/>
  <c r="H7" i="4"/>
  <c r="H10" i="4"/>
  <c r="H14" i="4"/>
  <c r="F2" i="4"/>
  <c r="F3" i="4"/>
  <c r="F4" i="4"/>
  <c r="F6" i="4"/>
  <c r="F7" i="4"/>
  <c r="F8" i="4"/>
  <c r="F9" i="4"/>
  <c r="F10" i="4"/>
  <c r="G5" i="4"/>
  <c r="G6" i="4"/>
  <c r="G7" i="4"/>
  <c r="G8" i="4"/>
  <c r="G9" i="4"/>
  <c r="G10" i="4"/>
  <c r="G11" i="4"/>
  <c r="G13" i="4"/>
  <c r="G14" i="4"/>
  <c r="G15" i="4"/>
  <c r="G4" i="4"/>
  <c r="C84" i="23" l="1"/>
  <c r="C8" i="23"/>
  <c r="C6" i="23"/>
  <c r="C10" i="23" l="1"/>
  <c r="C11" i="23" s="1"/>
  <c r="C12" i="23" s="1"/>
  <c r="C13" i="23" s="1"/>
  <c r="C16" i="23" l="1"/>
  <c r="C19" i="23" s="1"/>
  <c r="C21" i="23" s="1"/>
  <c r="C25" i="23" l="1"/>
  <c r="J19" i="4"/>
  <c r="I19" i="4"/>
  <c r="E19" i="4"/>
  <c r="J18" i="4"/>
  <c r="I18" i="4"/>
  <c r="E18" i="4"/>
  <c r="J17" i="4"/>
  <c r="I17" i="4"/>
  <c r="J16" i="4"/>
  <c r="I16" i="4"/>
  <c r="B18" i="4" l="1"/>
  <c r="B19" i="4"/>
  <c r="C19" i="4" l="1"/>
  <c r="G19" i="4" s="1"/>
  <c r="C18" i="4"/>
  <c r="G18" i="4" s="1"/>
  <c r="G17" i="4"/>
  <c r="C16" i="4"/>
  <c r="G16" i="4" s="1"/>
  <c r="D19" i="4"/>
  <c r="H19" i="4" s="1"/>
  <c r="D16" i="4" l="1"/>
  <c r="H16" i="4" s="1"/>
  <c r="D17" i="4"/>
  <c r="H17" i="4" s="1"/>
  <c r="D18" i="4"/>
  <c r="H18" i="4" s="1"/>
  <c r="G12" i="4" l="1"/>
  <c r="D12" i="4"/>
  <c r="H12" i="4" s="1"/>
</calcChain>
</file>

<file path=xl/sharedStrings.xml><?xml version="1.0" encoding="utf-8"?>
<sst xmlns="http://schemas.openxmlformats.org/spreadsheetml/2006/main" count="92" uniqueCount="82">
  <si>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</si>
  <si>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</si>
  <si>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</si>
  <si>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</si>
  <si>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</si>
  <si>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</si>
  <si>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</si>
  <si>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</si>
  <si>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</si>
  <si>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</si>
  <si>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</si>
  <si>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</si>
  <si>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</si>
  <si>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</si>
  <si>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</si>
  <si>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</si>
  <si>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</si>
  <si>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</si>
  <si>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</si>
  <si>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</si>
  <si>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</si>
  <si>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</si>
  <si>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</si>
  <si>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</si>
  <si>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</si>
  <si>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</si>
  <si>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</si>
  <si>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</si>
  <si>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</si>
  <si>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</si>
  <si>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</si>
  <si>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</si>
  <si>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</si>
  <si>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</si>
  <si>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</si>
  <si>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</si>
  <si>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</si>
  <si>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</si>
  <si>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</si>
  <si>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</si>
  <si>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FMV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</si>
  <si>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</si>
  <si>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</si>
  <si>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</si>
  <si>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</si>
  <si>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</si>
  <si>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</si>
  <si>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</si>
  <si>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</si>
  <si>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</si>
  <si>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</si>
  <si>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</si>
  <si>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</si>
  <si>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</si>
  <si>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</si>
  <si>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Built up area (10%)</t>
  </si>
  <si>
    <t>Area</t>
  </si>
  <si>
    <t>CA</t>
  </si>
  <si>
    <t>As per Agreement</t>
  </si>
  <si>
    <t>say</t>
  </si>
  <si>
    <t xml:space="preserve">Measurment </t>
  </si>
  <si>
    <t>page</t>
  </si>
  <si>
    <t xml:space="preserve">CA </t>
  </si>
  <si>
    <t>Sq. M.</t>
  </si>
  <si>
    <t>Sq. Ft</t>
  </si>
  <si>
    <t>5th Flr</t>
  </si>
  <si>
    <t>5 &amp; 6</t>
  </si>
  <si>
    <t>1 BHK</t>
  </si>
  <si>
    <t>Plan</t>
  </si>
  <si>
    <t xml:space="preserve">page </t>
  </si>
  <si>
    <t>BUA (10%)</t>
  </si>
  <si>
    <t>New</t>
  </si>
  <si>
    <t>Flat No. 1203, 12th Floor, Building No 101, Pantnagar Setu CHSL, Pant Nagar, Village - Ghatkopar, Ghatkopar East,</t>
  </si>
  <si>
    <t>rera ca</t>
  </si>
  <si>
    <t>rate</t>
  </si>
  <si>
    <t>fmv</t>
  </si>
  <si>
    <t>agreement  - 27.12.24</t>
  </si>
  <si>
    <t>av</t>
  </si>
  <si>
    <t>sd</t>
  </si>
  <si>
    <t>rd</t>
  </si>
  <si>
    <t>mca</t>
  </si>
  <si>
    <t>oc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</si>
</sst>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rgb="FFFF0000"/>
      <name val="Arial Narrow"/>
      <family val="2"/>
    </font>
    <font>
      <sz val="12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39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43" fontId="0" fillId="0" borderId="0" xfId="1" applyFont="1"/>
    <xf numFmtId="43" fontId="4" fillId="0" borderId="0" xfId="1" applyFont="1" applyBorder="1"/>
    <xf numFmtId="0" fontId="5" fillId="0" borderId="0" xfId="0" applyFont="1"/>
    <xf numFmtId="0" fontId="0" fillId="0" borderId="8" xfId="0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0" applyNumberFormat="1"/>
    <xf numFmtId="14" fontId="0" fillId="0" borderId="0" xfId="0" applyNumberFormat="1"/>
    <xf numFmtId="164" fontId="0" fillId="0" borderId="0" xfId="1" applyNumberFormat="1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43" fontId="1" fillId="0" borderId="0" xfId="0" applyNumberFormat="1" applyFont="1"/>
    <xf numFmtId="43" fontId="0" fillId="0" borderId="0" xfId="1" applyFont="1" applyFill="1"/>
    <xf numFmtId="43" fontId="9" fillId="0" borderId="0" xfId="1" applyFont="1" applyFill="1"/>
    <xf numFmtId="0" fontId="9" fillId="0" borderId="0" xfId="0" applyFont="1"/>
    <xf numFmtId="3" fontId="0" fillId="0" borderId="0" xfId="0" applyNumberFormat="1"/>
    <xf numFmtId="4" fontId="0" fillId="0" borderId="0" xfId="0" applyNumberFormat="1"/>
    <xf numFmtId="164" fontId="0" fillId="0" borderId="0" xfId="1" applyNumberFormat="1" applyFont="1" applyFill="1"/>
    <xf numFmtId="0" fontId="1" fillId="0" borderId="8" xfId="0" applyFont="1" applyBorder="1"/>
    <xf numFmtId="43" fontId="1" fillId="0" borderId="8" xfId="1" applyFont="1" applyBorder="1"/>
    <xf numFmtId="0" fontId="12" fillId="0" borderId="11" xfId="0" applyFont="1" applyBorder="1" applyAlignment="1">
      <alignment horizontal="center" wrapText="1"/>
    </xf>
    <xf numFmtId="0" fontId="12" fillId="0" borderId="12" xfId="0" applyFont="1" applyBorder="1" applyAlignment="1">
      <alignment horizontal="center" wrapText="1"/>
    </xf>
    <xf numFmtId="0" fontId="12" fillId="0" borderId="16" xfId="0" applyFont="1" applyBorder="1" applyAlignment="1">
      <alignment horizontal="center" wrapText="1"/>
    </xf>
    <xf numFmtId="0" fontId="12" fillId="0" borderId="17" xfId="0" applyFont="1" applyBorder="1" applyAlignment="1">
      <alignment horizontal="center" wrapText="1"/>
    </xf>
    <xf numFmtId="43" fontId="1" fillId="2" borderId="8" xfId="1" applyFont="1" applyFill="1" applyBorder="1"/>
    <xf numFmtId="0" fontId="1" fillId="2" borderId="8" xfId="0" applyFont="1" applyFill="1" applyBorder="1"/>
    <xf numFmtId="43" fontId="1" fillId="2" borderId="8" xfId="0" applyNumberFormat="1" applyFont="1" applyFill="1" applyBorder="1"/>
    <xf numFmtId="9" fontId="1" fillId="0" borderId="8" xfId="1" applyNumberFormat="1" applyFont="1" applyBorder="1"/>
    <xf numFmtId="9" fontId="1" fillId="2" borderId="8" xfId="0" applyNumberFormat="1" applyFont="1" applyFill="1" applyBorder="1"/>
    <xf numFmtId="0" fontId="1" fillId="0" borderId="8" xfId="0" applyFont="1" applyBorder="1" applyAlignment="1">
      <alignment wrapText="1"/>
    </xf>
    <xf numFmtId="43" fontId="1" fillId="0" borderId="0" xfId="1" applyFont="1" applyBorder="1"/>
    <xf numFmtId="0" fontId="11" fillId="0" borderId="8" xfId="0" applyFont="1" applyBorder="1"/>
    <xf numFmtId="0" fontId="11" fillId="0" borderId="8" xfId="1" applyNumberFormat="1" applyFont="1" applyBorder="1"/>
    <xf numFmtId="0" fontId="13" fillId="0" borderId="8" xfId="0" applyFont="1" applyBorder="1"/>
    <xf numFmtId="0" fontId="0" fillId="2" borderId="0" xfId="0" applyFill="1"/>
    <xf numFmtId="0" fontId="2" fillId="2" borderId="0" xfId="0" applyFont="1" applyFill="1"/>
    <xf numFmtId="0" fontId="10" fillId="2" borderId="0" xfId="0" applyFont="1" applyFill="1"/>
    <xf numFmtId="1" fontId="2" fillId="2" borderId="0" xfId="0" applyNumberFormat="1" applyFont="1" applyFill="1"/>
    <xf numFmtId="2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0" fillId="2" borderId="0" xfId="0" applyFont="1" applyFill="1"/>
    <xf numFmtId="43" fontId="2" fillId="2" borderId="0" xfId="1" applyFont="1" applyFill="1" applyAlignment="1">
      <alignment horizontal="center" vertical="center"/>
    </xf>
    <xf numFmtId="0" fontId="0" fillId="0" borderId="0" xfId="0" applyFont="1" applyAlignment="1">
      <alignment wrapText="1"/>
    </xf>
    <xf numFmtId="0" fontId="0" fillId="0" borderId="0" xfId="0" applyFont="1"/>
    <xf numFmtId="43" fontId="10" fillId="0" borderId="8" xfId="1" applyFont="1" applyBorder="1"/>
    <xf numFmtId="4" fontId="0" fillId="0" borderId="0" xfId="0" applyNumberFormat="1" applyFont="1"/>
    <xf numFmtId="3" fontId="0" fillId="0" borderId="0" xfId="0" applyNumberFormat="1" applyFont="1"/>
    <xf numFmtId="1" fontId="0" fillId="0" borderId="0" xfId="0" applyNumberFormat="1" applyFont="1"/>
    <xf numFmtId="3" fontId="0" fillId="2" borderId="0" xfId="0" applyNumberFormat="1" applyFont="1" applyFill="1"/>
    <xf numFmtId="4" fontId="0" fillId="2" borderId="0" xfId="0" applyNumberFormat="1" applyFont="1" applyFill="1"/>
    <xf numFmtId="4" fontId="0" fillId="2" borderId="0" xfId="0" applyNumberFormat="1" applyFill="1"/>
    <xf numFmtId="0" fontId="0" fillId="0" borderId="0" xfId="0" applyFont="1" applyFill="1"/>
    <xf numFmtId="4" fontId="0" fillId="0" borderId="0" xfId="0" applyNumberFormat="1" applyFont="1" applyFill="1"/>
    <xf numFmtId="1" fontId="0" fillId="0" borderId="0" xfId="0" applyNumberFormat="1" applyFont="1" applyFill="1"/>
    <xf numFmtId="0" fontId="0" fillId="0" borderId="1" xfId="0" applyFont="1" applyBorder="1"/>
    <xf numFmtId="0" fontId="0" fillId="0" borderId="2" xfId="0" applyFont="1" applyBorder="1"/>
    <xf numFmtId="0" fontId="0" fillId="0" borderId="3" xfId="0" applyFont="1" applyBorder="1"/>
    <xf numFmtId="0" fontId="0" fillId="0" borderId="4" xfId="0" applyFont="1" applyBorder="1"/>
    <xf numFmtId="0" fontId="2" fillId="0" borderId="0" xfId="0" applyFont="1" applyAlignment="1">
      <alignment horizontal="center"/>
    </xf>
    <xf numFmtId="0" fontId="0" fillId="0" borderId="5" xfId="0" applyFont="1" applyBorder="1"/>
    <xf numFmtId="43" fontId="2" fillId="0" borderId="0" xfId="1" applyFont="1" applyBorder="1"/>
    <xf numFmtId="43" fontId="2" fillId="2" borderId="0" xfId="1" applyFont="1" applyFill="1" applyBorder="1"/>
    <xf numFmtId="0" fontId="0" fillId="0" borderId="4" xfId="0" applyFont="1" applyBorder="1" applyAlignment="1">
      <alignment wrapText="1"/>
    </xf>
    <xf numFmtId="43" fontId="2" fillId="0" borderId="0" xfId="1" applyFont="1" applyFill="1" applyBorder="1"/>
    <xf numFmtId="0" fontId="2" fillId="2" borderId="0" xfId="0" applyFont="1" applyFill="1" applyAlignment="1">
      <alignment horizontal="center" vertical="center"/>
    </xf>
    <xf numFmtId="0" fontId="4" fillId="0" borderId="0" xfId="0" applyFont="1"/>
    <xf numFmtId="0" fontId="2" fillId="0" borderId="0" xfId="0" applyFont="1"/>
    <xf numFmtId="0" fontId="2" fillId="2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9" fontId="4" fillId="0" borderId="0" xfId="0" applyNumberFormat="1" applyFont="1"/>
    <xf numFmtId="10" fontId="2" fillId="0" borderId="0" xfId="0" applyNumberFormat="1" applyFont="1"/>
    <xf numFmtId="165" fontId="2" fillId="0" borderId="0" xfId="1" applyNumberFormat="1" applyFont="1" applyBorder="1"/>
    <xf numFmtId="0" fontId="0" fillId="2" borderId="4" xfId="0" applyFont="1" applyFill="1" applyBorder="1"/>
    <xf numFmtId="43" fontId="4" fillId="2" borderId="0" xfId="1" applyFont="1" applyFill="1" applyBorder="1"/>
    <xf numFmtId="164" fontId="2" fillId="2" borderId="0" xfId="1" applyNumberFormat="1" applyFont="1" applyFill="1" applyBorder="1"/>
    <xf numFmtId="43" fontId="0" fillId="0" borderId="0" xfId="0" applyNumberFormat="1" applyFont="1"/>
    <xf numFmtId="3" fontId="2" fillId="2" borderId="0" xfId="0" applyNumberFormat="1" applyFont="1" applyFill="1"/>
    <xf numFmtId="3" fontId="5" fillId="0" borderId="0" xfId="0" applyNumberFormat="1" applyFont="1"/>
    <xf numFmtId="164" fontId="0" fillId="0" borderId="0" xfId="0" applyNumberFormat="1" applyFont="1"/>
    <xf numFmtId="164" fontId="2" fillId="0" borderId="0" xfId="0" applyNumberFormat="1" applyFont="1"/>
    <xf numFmtId="43" fontId="2" fillId="0" borderId="0" xfId="0" applyNumberFormat="1" applyFont="1"/>
    <xf numFmtId="0" fontId="0" fillId="0" borderId="6" xfId="0" applyFont="1" applyBorder="1"/>
    <xf numFmtId="0" fontId="0" fillId="0" borderId="7" xfId="0" applyFont="1" applyBorder="1"/>
    <xf numFmtId="43" fontId="0" fillId="0" borderId="7" xfId="0" applyNumberFormat="1" applyFont="1" applyBorder="1"/>
    <xf numFmtId="43" fontId="0" fillId="2" borderId="0" xfId="0" applyNumberFormat="1" applyFont="1" applyFill="1"/>
    <xf numFmtId="9" fontId="0" fillId="0" borderId="0" xfId="0" applyNumberFormat="1" applyFont="1"/>
    <xf numFmtId="0" fontId="14" fillId="0" borderId="0" xfId="0" applyFont="1"/>
    <xf numFmtId="43" fontId="15" fillId="0" borderId="0" xfId="1" applyFont="1" applyFill="1"/>
    <xf numFmtId="43" fontId="16" fillId="0" borderId="8" xfId="1" applyFont="1" applyFill="1" applyBorder="1"/>
    <xf numFmtId="0" fontId="15" fillId="0" borderId="0" xfId="0" applyFont="1"/>
    <xf numFmtId="164" fontId="15" fillId="0" borderId="0" xfId="1" applyNumberFormat="1" applyFont="1" applyFill="1"/>
    <xf numFmtId="0" fontId="0" fillId="3" borderId="0" xfId="0" applyFont="1" applyFill="1"/>
    <xf numFmtId="4" fontId="0" fillId="3" borderId="0" xfId="0" applyNumberFormat="1" applyFont="1" applyFill="1"/>
    <xf numFmtId="43" fontId="0" fillId="3" borderId="0" xfId="1" applyFont="1" applyFill="1"/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0" fillId="2" borderId="0" xfId="0" applyFill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38</xdr:row>
      <xdr:rowOff>115326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6A853F-CD5B-C064-0602-B379C35C3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73543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77402</xdr:colOff>
      <xdr:row>39</xdr:row>
      <xdr:rowOff>10563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39D723-AD08-0F57-F895-A1FE941E3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1802" cy="74400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14</xdr:col>
      <xdr:colOff>201244</xdr:colOff>
      <xdr:row>78</xdr:row>
      <xdr:rowOff>153405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7FCBED-4421-FCC4-BD34-9B440AED6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10500"/>
          <a:ext cx="8735644" cy="720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14</xdr:col>
      <xdr:colOff>144086</xdr:colOff>
      <xdr:row>124</xdr:row>
      <xdr:rowOff>20196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333D294-350F-5BBE-D38D-CCD734F65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430500"/>
          <a:ext cx="8678486" cy="8211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14</xdr:col>
      <xdr:colOff>182191</xdr:colOff>
      <xdr:row>160</xdr:row>
      <xdr:rowOff>19957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763068C-56A4-36AC-126D-A7170BF2D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003000"/>
          <a:ext cx="8716591" cy="64969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11</xdr:col>
      <xdr:colOff>343884</xdr:colOff>
      <xdr:row>205</xdr:row>
      <xdr:rowOff>1143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1E294FE-5391-B9EB-6DA4-F77C2D030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861000"/>
          <a:ext cx="7049484" cy="8192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11</xdr:col>
      <xdr:colOff>315305</xdr:colOff>
      <xdr:row>247</xdr:row>
      <xdr:rowOff>77274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8B83813-0937-CCBF-EB82-5818B3225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433500"/>
          <a:ext cx="7020905" cy="7697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11</xdr:col>
      <xdr:colOff>440821</xdr:colOff>
      <xdr:row>291</xdr:row>
      <xdr:rowOff>96353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54711D5-4148-7265-9847-E96898935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7625000"/>
          <a:ext cx="7097115" cy="7906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11</xdr:col>
      <xdr:colOff>155032</xdr:colOff>
      <xdr:row>333</xdr:row>
      <xdr:rowOff>172537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3B6081C-04E3-F330-A254-9B185FAA7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5816500"/>
          <a:ext cx="6811326" cy="7792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103</xdr:row>
      <xdr:rowOff>0</xdr:rowOff>
    </xdr:from>
    <xdr:to>
      <xdr:col>13</xdr:col>
      <xdr:colOff>458370</xdr:colOff>
      <xdr:row>142</xdr:row>
      <xdr:rowOff>48669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E288C8D-75C9-7EF0-18BA-4C195909F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049500"/>
          <a:ext cx="8383170" cy="747816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169</xdr:row>
      <xdr:rowOff>28575</xdr:rowOff>
    </xdr:from>
    <xdr:to>
      <xdr:col>10</xdr:col>
      <xdr:colOff>514350</xdr:colOff>
      <xdr:row>171</xdr:row>
      <xdr:rowOff>123825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E59EA447-24AE-CB83-92EA-74DEF934161C}"/>
            </a:ext>
          </a:extLst>
        </xdr:cNvPr>
        <xdr:cNvSpPr/>
      </xdr:nvSpPr>
      <xdr:spPr>
        <a:xfrm>
          <a:off x="104775" y="27651075"/>
          <a:ext cx="6505575" cy="4762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410738</xdr:colOff>
      <xdr:row>24</xdr:row>
      <xdr:rowOff>638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3833C3-1CE8-5E6B-59BC-CB52FD6A9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335538" cy="45726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19050</xdr:rowOff>
    </xdr:from>
    <xdr:to>
      <xdr:col>13</xdr:col>
      <xdr:colOff>353580</xdr:colOff>
      <xdr:row>67</xdr:row>
      <xdr:rowOff>48746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E2F0E3-1037-4FE5-A4F5-CD2057E64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781550"/>
          <a:ext cx="8278380" cy="803069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68</xdr:row>
      <xdr:rowOff>180975</xdr:rowOff>
    </xdr:from>
    <xdr:to>
      <xdr:col>16</xdr:col>
      <xdr:colOff>152401</xdr:colOff>
      <xdr:row>110</xdr:row>
      <xdr:rowOff>143986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B00E85A-B810-F4BF-5977-DF4BEDE2C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13134975"/>
          <a:ext cx="9906000" cy="79640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17</xdr:col>
      <xdr:colOff>363447</xdr:colOff>
      <xdr:row>176</xdr:row>
      <xdr:rowOff>181745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DA66CF-CEB7-6E6D-BB4E-ACE87FFFC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194000"/>
          <a:ext cx="10726647" cy="55157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11</xdr:col>
      <xdr:colOff>315305</xdr:colOff>
      <xdr:row>214</xdr:row>
      <xdr:rowOff>172405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693E3D5-51CB-A3A1-85FF-D0810B771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099500"/>
          <a:ext cx="7020905" cy="68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28</xdr:col>
      <xdr:colOff>269120</xdr:colOff>
      <xdr:row>234</xdr:row>
      <xdr:rowOff>152820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7BF1FE0-E02C-5624-53C0-417FC32C7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1719500"/>
          <a:ext cx="17337920" cy="3010320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230</xdr:row>
      <xdr:rowOff>9525</xdr:rowOff>
    </xdr:from>
    <xdr:to>
      <xdr:col>21</xdr:col>
      <xdr:colOff>266700</xdr:colOff>
      <xdr:row>232</xdr:row>
      <xdr:rowOff>114300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A577B73F-D012-F0C4-97FA-FDABA6A48370}"/>
            </a:ext>
          </a:extLst>
        </xdr:cNvPr>
        <xdr:cNvSpPr/>
      </xdr:nvSpPr>
      <xdr:spPr>
        <a:xfrm>
          <a:off x="285750" y="43824525"/>
          <a:ext cx="12782550" cy="48577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14</xdr:col>
      <xdr:colOff>238125</xdr:colOff>
      <xdr:row>57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C8C4AD-B4AF-4314-B7C9-319FFB197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762000"/>
          <a:ext cx="7553325" cy="101250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48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E8EAA0-6C08-4D02-99E7-31F75AA40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296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50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6D082F-8A66-459D-8D15-00B990D2F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610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L23" sqref="L2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17"/>
      <c r="H1" s="17"/>
    </row>
    <row r="2" spans="2:17" ht="15.75" thickBot="1" x14ac:dyDescent="0.3">
      <c r="B2" s="2"/>
      <c r="C2" s="2"/>
      <c r="D2" s="2">
        <f>46900*0.1</f>
        <v>4690</v>
      </c>
      <c r="E2" s="50">
        <f>C3+D2</f>
        <v>51590</v>
      </c>
      <c r="F2" s="2"/>
      <c r="G2" s="134" t="s">
        <v>41</v>
      </c>
      <c r="H2" s="135"/>
    </row>
    <row r="3" spans="2:17" ht="15.75" thickBot="1" x14ac:dyDescent="0.3">
      <c r="B3" s="57" t="s">
        <v>33</v>
      </c>
      <c r="C3" s="58">
        <v>46900</v>
      </c>
      <c r="D3" s="57"/>
      <c r="E3" s="57"/>
      <c r="F3" s="57"/>
      <c r="G3" s="59" t="s">
        <v>42</v>
      </c>
      <c r="H3" s="60" t="s">
        <v>43</v>
      </c>
      <c r="I3" s="19"/>
      <c r="K3" s="20" t="s">
        <v>44</v>
      </c>
      <c r="L3" s="21"/>
      <c r="N3" s="22" t="s">
        <v>45</v>
      </c>
      <c r="O3" s="23"/>
      <c r="P3" s="23"/>
      <c r="Q3" s="24"/>
    </row>
    <row r="4" spans="2:17" ht="27" thickBot="1" x14ac:dyDescent="0.3">
      <c r="B4" s="57" t="s">
        <v>34</v>
      </c>
      <c r="C4" s="58">
        <v>4690</v>
      </c>
      <c r="D4" s="57"/>
      <c r="E4" s="57"/>
      <c r="F4" s="57"/>
      <c r="G4" s="61">
        <v>1</v>
      </c>
      <c r="H4" s="62">
        <v>0</v>
      </c>
      <c r="I4" s="27">
        <v>100</v>
      </c>
      <c r="K4" s="28" t="s">
        <v>24</v>
      </c>
      <c r="L4" s="29" t="s">
        <v>25</v>
      </c>
      <c r="N4" s="18" t="s">
        <v>42</v>
      </c>
      <c r="O4" s="30" t="s">
        <v>43</v>
      </c>
      <c r="P4" s="31"/>
    </row>
    <row r="5" spans="2:17" ht="15.75" thickBot="1" x14ac:dyDescent="0.3">
      <c r="B5" s="57" t="s">
        <v>46</v>
      </c>
      <c r="C5" s="63">
        <f>C3+C4</f>
        <v>51590</v>
      </c>
      <c r="D5" s="64" t="s">
        <v>35</v>
      </c>
      <c r="E5" s="65">
        <f>ROUND(C5/10.764,0)</f>
        <v>4793</v>
      </c>
      <c r="F5" s="64" t="s">
        <v>36</v>
      </c>
      <c r="G5" s="61">
        <v>2</v>
      </c>
      <c r="H5" s="62">
        <v>0</v>
      </c>
      <c r="I5" s="27">
        <v>100</v>
      </c>
      <c r="K5" s="27">
        <v>2554.8123374210331</v>
      </c>
      <c r="L5" s="32">
        <v>2248.2348569305091</v>
      </c>
      <c r="N5" s="25">
        <v>1</v>
      </c>
      <c r="O5" s="33">
        <v>0</v>
      </c>
      <c r="P5" s="27">
        <v>100</v>
      </c>
    </row>
    <row r="6" spans="2:17" ht="15.75" thickBot="1" x14ac:dyDescent="0.3">
      <c r="B6" s="57" t="s">
        <v>47</v>
      </c>
      <c r="C6" s="58">
        <v>7400</v>
      </c>
      <c r="D6" s="57"/>
      <c r="E6" s="57"/>
      <c r="F6" s="57"/>
      <c r="G6" s="61">
        <v>3</v>
      </c>
      <c r="H6" s="62">
        <v>5</v>
      </c>
      <c r="I6" s="27">
        <v>95</v>
      </c>
      <c r="K6" s="34" t="s">
        <v>2</v>
      </c>
      <c r="L6" s="35" t="s">
        <v>26</v>
      </c>
      <c r="N6" s="25">
        <v>2</v>
      </c>
      <c r="O6" s="33">
        <v>0</v>
      </c>
      <c r="P6" s="27">
        <v>100</v>
      </c>
    </row>
    <row r="7" spans="2:17" ht="15.75" thickBot="1" x14ac:dyDescent="0.3">
      <c r="B7" s="57" t="s">
        <v>48</v>
      </c>
      <c r="C7" s="63">
        <f>C5-C6</f>
        <v>44190</v>
      </c>
      <c r="D7" s="57"/>
      <c r="E7" s="57"/>
      <c r="F7" s="57"/>
      <c r="G7" s="61">
        <v>4</v>
      </c>
      <c r="H7" s="62">
        <v>5</v>
      </c>
      <c r="I7" s="27">
        <v>95</v>
      </c>
      <c r="K7" s="27" t="s">
        <v>28</v>
      </c>
      <c r="L7" s="32" t="s">
        <v>29</v>
      </c>
      <c r="N7" s="25">
        <v>3</v>
      </c>
      <c r="O7" s="33">
        <v>5</v>
      </c>
      <c r="P7" s="27">
        <v>95</v>
      </c>
    </row>
    <row r="8" spans="2:17" ht="15.75" thickBot="1" x14ac:dyDescent="0.3">
      <c r="B8" s="57" t="s">
        <v>49</v>
      </c>
      <c r="C8" s="66">
        <v>7.0000000000000007E-2</v>
      </c>
      <c r="D8" s="67">
        <f>1-C8</f>
        <v>0.92999999999999994</v>
      </c>
      <c r="E8" s="57"/>
      <c r="F8" s="57"/>
      <c r="G8" s="61">
        <v>5</v>
      </c>
      <c r="H8" s="62">
        <v>5</v>
      </c>
      <c r="I8" s="27">
        <v>95</v>
      </c>
      <c r="K8" s="27"/>
      <c r="L8" s="32"/>
      <c r="N8" s="25">
        <v>4</v>
      </c>
      <c r="O8" s="33">
        <v>5</v>
      </c>
      <c r="P8" s="27">
        <v>95</v>
      </c>
    </row>
    <row r="9" spans="2:17" ht="15.75" thickBot="1" x14ac:dyDescent="0.3">
      <c r="B9" s="68" t="s">
        <v>50</v>
      </c>
      <c r="C9" s="2"/>
      <c r="D9" s="63">
        <f>ROUND(C7*D8,0)</f>
        <v>41097</v>
      </c>
      <c r="E9" s="57"/>
      <c r="F9" s="57"/>
      <c r="G9" s="61">
        <v>6</v>
      </c>
      <c r="H9" s="62">
        <v>6</v>
      </c>
      <c r="I9" s="27">
        <v>94</v>
      </c>
      <c r="K9" s="36" t="s">
        <v>27</v>
      </c>
      <c r="L9" s="37">
        <v>0.05</v>
      </c>
      <c r="N9" s="25">
        <v>5</v>
      </c>
      <c r="O9" s="33">
        <v>5</v>
      </c>
      <c r="P9" s="27">
        <v>95</v>
      </c>
    </row>
    <row r="10" spans="2:17" ht="15.75" thickBot="1" x14ac:dyDescent="0.3">
      <c r="B10" s="57" t="s">
        <v>51</v>
      </c>
      <c r="C10" s="63">
        <f>C6+D9</f>
        <v>48497</v>
      </c>
      <c r="D10" s="64" t="s">
        <v>35</v>
      </c>
      <c r="E10" s="65">
        <f>ROUND(C10/10.764,0)</f>
        <v>4505</v>
      </c>
      <c r="F10" s="64" t="s">
        <v>36</v>
      </c>
      <c r="G10" s="61">
        <v>7</v>
      </c>
      <c r="H10" s="62">
        <v>7</v>
      </c>
      <c r="I10" s="27">
        <v>93</v>
      </c>
      <c r="K10" s="38" t="s">
        <v>30</v>
      </c>
      <c r="L10" s="37">
        <v>0.1</v>
      </c>
      <c r="N10" s="25">
        <v>6</v>
      </c>
      <c r="O10" s="33">
        <v>6.5</v>
      </c>
      <c r="P10" s="27">
        <f t="shared" ref="P10:P63" si="0">P9-1.5</f>
        <v>93.5</v>
      </c>
    </row>
    <row r="11" spans="2:17" ht="15.75" thickBot="1" x14ac:dyDescent="0.3">
      <c r="B11" s="2"/>
      <c r="C11" s="69"/>
      <c r="D11" s="2"/>
      <c r="E11" s="2"/>
      <c r="F11" s="2"/>
      <c r="G11" s="61">
        <v>8</v>
      </c>
      <c r="H11" s="62">
        <v>8</v>
      </c>
      <c r="I11" s="27">
        <v>92</v>
      </c>
      <c r="K11" s="27" t="s">
        <v>31</v>
      </c>
      <c r="L11" s="37">
        <v>0.15</v>
      </c>
      <c r="N11" s="25">
        <v>7</v>
      </c>
      <c r="O11" s="33">
        <v>8</v>
      </c>
      <c r="P11" s="27">
        <f t="shared" si="0"/>
        <v>92</v>
      </c>
    </row>
    <row r="12" spans="2:17" ht="15.75" thickBot="1" x14ac:dyDescent="0.3">
      <c r="B12" s="70" t="s">
        <v>37</v>
      </c>
      <c r="C12" s="71">
        <v>2024</v>
      </c>
      <c r="D12" s="2"/>
      <c r="E12" s="50"/>
      <c r="F12" s="2"/>
      <c r="G12" s="61">
        <v>9</v>
      </c>
      <c r="H12" s="62">
        <v>9</v>
      </c>
      <c r="I12" s="27">
        <v>91</v>
      </c>
      <c r="K12" s="39" t="s">
        <v>32</v>
      </c>
      <c r="L12" s="40">
        <v>0.2</v>
      </c>
      <c r="N12" s="25">
        <v>8</v>
      </c>
      <c r="O12" s="33">
        <v>9.5</v>
      </c>
      <c r="P12" s="27">
        <f t="shared" si="0"/>
        <v>90.5</v>
      </c>
    </row>
    <row r="13" spans="2:17" ht="15.75" thickBot="1" x14ac:dyDescent="0.3">
      <c r="B13" s="70" t="s">
        <v>38</v>
      </c>
      <c r="C13" s="71">
        <v>2017</v>
      </c>
      <c r="D13" s="50"/>
      <c r="E13" s="2"/>
      <c r="F13" s="2"/>
      <c r="G13" s="61">
        <v>10</v>
      </c>
      <c r="H13" s="62">
        <v>10</v>
      </c>
      <c r="I13" s="27">
        <v>90</v>
      </c>
      <c r="K13" s="41"/>
      <c r="L13" s="42"/>
      <c r="N13" s="25">
        <v>9</v>
      </c>
      <c r="O13" s="33">
        <v>11</v>
      </c>
      <c r="P13" s="27">
        <f t="shared" si="0"/>
        <v>89</v>
      </c>
    </row>
    <row r="14" spans="2:17" ht="15.75" thickBot="1" x14ac:dyDescent="0.3">
      <c r="B14" s="70" t="s">
        <v>39</v>
      </c>
      <c r="C14" s="71">
        <f>C12-C13</f>
        <v>7</v>
      </c>
      <c r="D14" s="2"/>
      <c r="E14" s="2"/>
      <c r="F14" s="2"/>
      <c r="G14" s="61">
        <v>11</v>
      </c>
      <c r="H14" s="62">
        <v>11</v>
      </c>
      <c r="I14" s="27">
        <v>89</v>
      </c>
      <c r="K14" s="43"/>
      <c r="L14" s="44"/>
      <c r="N14" s="25">
        <v>10</v>
      </c>
      <c r="O14" s="33">
        <v>12.5</v>
      </c>
      <c r="P14" s="27">
        <f t="shared" si="0"/>
        <v>87.5</v>
      </c>
    </row>
    <row r="15" spans="2:17" ht="17.25" thickBot="1" x14ac:dyDescent="0.35">
      <c r="B15" s="72" t="s">
        <v>52</v>
      </c>
      <c r="C15" s="70">
        <f>60-C14</f>
        <v>53</v>
      </c>
      <c r="D15" s="2"/>
      <c r="E15" s="2"/>
      <c r="F15" s="2"/>
      <c r="G15" s="61">
        <v>12</v>
      </c>
      <c r="H15" s="62">
        <v>12</v>
      </c>
      <c r="I15" s="27">
        <v>88</v>
      </c>
      <c r="N15" s="25">
        <v>11</v>
      </c>
      <c r="O15" s="33">
        <v>14</v>
      </c>
      <c r="P15" s="27">
        <f t="shared" si="0"/>
        <v>86</v>
      </c>
    </row>
    <row r="16" spans="2:17" ht="15.75" thickBot="1" x14ac:dyDescent="0.3">
      <c r="B16" s="2"/>
      <c r="C16" s="2"/>
      <c r="D16" s="2"/>
      <c r="E16" s="50"/>
      <c r="F16" s="2"/>
      <c r="G16" s="61">
        <v>13</v>
      </c>
      <c r="H16" s="62">
        <v>13</v>
      </c>
      <c r="I16" s="27">
        <v>87</v>
      </c>
      <c r="J16" s="12"/>
      <c r="N16" s="25">
        <v>12</v>
      </c>
      <c r="O16" s="33">
        <v>15.5</v>
      </c>
      <c r="P16" s="27">
        <f t="shared" si="0"/>
        <v>84.5</v>
      </c>
    </row>
    <row r="17" spans="1:16" ht="15.75" thickBot="1" x14ac:dyDescent="0.3">
      <c r="B17" s="2"/>
      <c r="C17" s="50"/>
      <c r="D17" s="2"/>
      <c r="E17" s="2"/>
      <c r="F17" s="2"/>
      <c r="G17" s="61">
        <v>14</v>
      </c>
      <c r="H17" s="62">
        <v>14</v>
      </c>
      <c r="I17" s="27">
        <v>86</v>
      </c>
      <c r="K17" s="12"/>
      <c r="L17" s="12"/>
      <c r="N17" s="25">
        <v>13</v>
      </c>
      <c r="O17" s="33">
        <v>17</v>
      </c>
      <c r="P17" s="27">
        <f t="shared" si="0"/>
        <v>83</v>
      </c>
    </row>
    <row r="18" spans="1:16" ht="15.75" thickBot="1" x14ac:dyDescent="0.3">
      <c r="B18" s="2"/>
      <c r="C18" s="2"/>
      <c r="D18" s="2"/>
      <c r="E18" s="2"/>
      <c r="F18" s="2"/>
      <c r="G18" s="61">
        <v>15</v>
      </c>
      <c r="H18" s="62">
        <v>15</v>
      </c>
      <c r="I18" s="27">
        <v>85</v>
      </c>
      <c r="J18" s="12"/>
      <c r="L18" s="12"/>
      <c r="N18" s="25">
        <v>14</v>
      </c>
      <c r="O18" s="33">
        <v>18.5</v>
      </c>
      <c r="P18" s="27">
        <f t="shared" si="0"/>
        <v>81.5</v>
      </c>
    </row>
    <row r="19" spans="1:16" ht="15.75" thickBot="1" x14ac:dyDescent="0.3">
      <c r="B19" s="57"/>
      <c r="C19" s="58"/>
      <c r="D19" s="57"/>
      <c r="E19" s="57"/>
      <c r="F19" s="57"/>
      <c r="G19" s="61">
        <v>16</v>
      </c>
      <c r="H19" s="62">
        <v>16</v>
      </c>
      <c r="I19" s="27">
        <v>84</v>
      </c>
      <c r="N19" s="25">
        <v>15</v>
      </c>
      <c r="O19" s="33">
        <v>20</v>
      </c>
      <c r="P19" s="27">
        <f t="shared" si="0"/>
        <v>80</v>
      </c>
    </row>
    <row r="20" spans="1:16" ht="15.75" thickBot="1" x14ac:dyDescent="0.3">
      <c r="B20" s="57"/>
      <c r="C20" s="58"/>
      <c r="D20" s="57"/>
      <c r="E20" s="57"/>
      <c r="F20" s="57"/>
      <c r="G20" s="61">
        <v>17</v>
      </c>
      <c r="H20" s="62">
        <v>17</v>
      </c>
      <c r="I20" s="27">
        <v>83</v>
      </c>
      <c r="N20" s="25">
        <v>16</v>
      </c>
      <c r="O20" s="33">
        <v>21.5</v>
      </c>
      <c r="P20" s="27">
        <f t="shared" si="0"/>
        <v>78.5</v>
      </c>
    </row>
    <row r="21" spans="1:16" ht="15.75" thickBot="1" x14ac:dyDescent="0.3">
      <c r="B21" s="57"/>
      <c r="C21" s="63"/>
      <c r="D21" s="64"/>
      <c r="E21" s="65"/>
      <c r="F21" s="64"/>
      <c r="G21" s="61">
        <v>18</v>
      </c>
      <c r="H21" s="62">
        <v>18</v>
      </c>
      <c r="I21" s="27">
        <v>82</v>
      </c>
      <c r="N21" s="25">
        <v>17</v>
      </c>
      <c r="O21" s="33">
        <v>23</v>
      </c>
      <c r="P21" s="27">
        <f t="shared" si="0"/>
        <v>77</v>
      </c>
    </row>
    <row r="22" spans="1:16" ht="15.75" thickBot="1" x14ac:dyDescent="0.3">
      <c r="B22" s="57"/>
      <c r="C22" s="58"/>
      <c r="D22" s="57"/>
      <c r="E22" s="57"/>
      <c r="F22" s="57"/>
      <c r="G22" s="61">
        <v>19</v>
      </c>
      <c r="H22" s="62">
        <v>19</v>
      </c>
      <c r="I22" s="27">
        <v>81</v>
      </c>
      <c r="N22" s="25">
        <v>18</v>
      </c>
      <c r="O22" s="33">
        <v>24.5</v>
      </c>
      <c r="P22" s="27">
        <f t="shared" si="0"/>
        <v>75.5</v>
      </c>
    </row>
    <row r="23" spans="1:16" ht="15.75" thickBot="1" x14ac:dyDescent="0.3">
      <c r="B23" s="57"/>
      <c r="C23" s="58"/>
      <c r="D23" s="57"/>
      <c r="E23" s="57"/>
      <c r="F23" s="57"/>
      <c r="G23" s="61">
        <v>20</v>
      </c>
      <c r="H23" s="62">
        <v>20</v>
      </c>
      <c r="I23" s="27">
        <v>80</v>
      </c>
      <c r="N23" s="25">
        <v>19</v>
      </c>
      <c r="O23" s="33">
        <v>26</v>
      </c>
      <c r="P23" s="27">
        <f t="shared" si="0"/>
        <v>74</v>
      </c>
    </row>
    <row r="24" spans="1:16" ht="15.75" thickBot="1" x14ac:dyDescent="0.3">
      <c r="B24" s="68"/>
      <c r="C24" s="58"/>
      <c r="D24" s="57"/>
      <c r="E24" s="57"/>
      <c r="F24" s="57"/>
      <c r="G24" s="61">
        <v>21</v>
      </c>
      <c r="H24" s="62">
        <v>21</v>
      </c>
      <c r="I24" s="27">
        <v>79</v>
      </c>
      <c r="N24" s="25">
        <v>20</v>
      </c>
      <c r="O24" s="33">
        <v>27.5</v>
      </c>
      <c r="P24" s="27">
        <f t="shared" si="0"/>
        <v>72.5</v>
      </c>
    </row>
    <row r="25" spans="1:16" ht="15.75" thickBot="1" x14ac:dyDescent="0.3">
      <c r="B25" s="57"/>
      <c r="C25" s="63"/>
      <c r="D25" s="64"/>
      <c r="E25" s="65"/>
      <c r="F25" s="64"/>
      <c r="G25" s="61">
        <v>22</v>
      </c>
      <c r="H25" s="62">
        <v>22</v>
      </c>
      <c r="I25" s="27">
        <v>78</v>
      </c>
      <c r="N25" s="25">
        <v>21</v>
      </c>
      <c r="O25" s="33">
        <v>29</v>
      </c>
      <c r="P25" s="27">
        <f t="shared" si="0"/>
        <v>71</v>
      </c>
    </row>
    <row r="26" spans="1:16" ht="15.75" thickBot="1" x14ac:dyDescent="0.3">
      <c r="G26" s="25">
        <v>23</v>
      </c>
      <c r="H26" s="26">
        <v>23</v>
      </c>
      <c r="I26" s="27">
        <v>77</v>
      </c>
      <c r="N26" s="25">
        <v>22</v>
      </c>
      <c r="O26" s="33">
        <v>30.5</v>
      </c>
      <c r="P26" s="27">
        <f t="shared" si="0"/>
        <v>69.5</v>
      </c>
    </row>
    <row r="27" spans="1:16" ht="15.75" thickBot="1" x14ac:dyDescent="0.3">
      <c r="G27" s="25">
        <v>24</v>
      </c>
      <c r="H27" s="26">
        <v>24</v>
      </c>
      <c r="I27" s="27">
        <v>76</v>
      </c>
      <c r="N27" s="25">
        <v>23</v>
      </c>
      <c r="O27" s="33">
        <v>32</v>
      </c>
      <c r="P27" s="27">
        <f t="shared" si="0"/>
        <v>68</v>
      </c>
    </row>
    <row r="28" spans="1:16" ht="15.75" thickBot="1" x14ac:dyDescent="0.3">
      <c r="G28" s="25">
        <v>25</v>
      </c>
      <c r="H28" s="26">
        <v>25</v>
      </c>
      <c r="I28" s="27">
        <v>75</v>
      </c>
      <c r="N28" s="25">
        <v>24</v>
      </c>
      <c r="O28" s="33">
        <v>33.5</v>
      </c>
      <c r="P28" s="27">
        <f t="shared" si="0"/>
        <v>66.5</v>
      </c>
    </row>
    <row r="29" spans="1:16" ht="15.75" thickBot="1" x14ac:dyDescent="0.3">
      <c r="G29" s="25">
        <v>26</v>
      </c>
      <c r="H29" s="26">
        <v>26</v>
      </c>
      <c r="I29" s="27">
        <v>74</v>
      </c>
      <c r="N29" s="25">
        <v>25</v>
      </c>
      <c r="O29" s="33">
        <v>35</v>
      </c>
      <c r="P29" s="27">
        <f t="shared" si="0"/>
        <v>65</v>
      </c>
    </row>
    <row r="30" spans="1:16" ht="15.75" thickBot="1" x14ac:dyDescent="0.3">
      <c r="G30" s="25">
        <v>27</v>
      </c>
      <c r="H30" s="26">
        <v>27</v>
      </c>
      <c r="I30" s="27">
        <v>73</v>
      </c>
      <c r="N30" s="25">
        <v>26</v>
      </c>
      <c r="O30" s="33">
        <v>36.5</v>
      </c>
      <c r="P30" s="27">
        <f t="shared" si="0"/>
        <v>63.5</v>
      </c>
    </row>
    <row r="31" spans="1:16" ht="15.75" thickBot="1" x14ac:dyDescent="0.3">
      <c r="A31" s="6"/>
      <c r="B31" s="14"/>
      <c r="C31" s="6"/>
      <c r="D31" s="6"/>
      <c r="E31" s="6"/>
      <c r="G31" s="25">
        <v>28</v>
      </c>
      <c r="H31" s="26">
        <v>28</v>
      </c>
      <c r="I31" s="27">
        <v>72</v>
      </c>
      <c r="N31" s="25">
        <v>27</v>
      </c>
      <c r="O31" s="33">
        <v>38</v>
      </c>
      <c r="P31" s="27">
        <f t="shared" si="0"/>
        <v>62</v>
      </c>
    </row>
    <row r="32" spans="1:16" ht="15.75" thickBot="1" x14ac:dyDescent="0.3">
      <c r="A32" s="6"/>
      <c r="B32" s="7"/>
      <c r="C32" s="6"/>
      <c r="D32" s="6"/>
      <c r="E32" s="6"/>
      <c r="G32" s="25">
        <v>29</v>
      </c>
      <c r="H32" s="26">
        <v>29</v>
      </c>
      <c r="I32" s="27">
        <v>71</v>
      </c>
      <c r="N32" s="25">
        <v>28</v>
      </c>
      <c r="O32" s="33">
        <v>39.5</v>
      </c>
      <c r="P32" s="27">
        <f t="shared" si="0"/>
        <v>60.5</v>
      </c>
    </row>
    <row r="33" spans="1:16" ht="15.75" thickBot="1" x14ac:dyDescent="0.3">
      <c r="A33" s="6"/>
      <c r="B33" s="8"/>
      <c r="C33" s="9"/>
      <c r="D33" s="45"/>
      <c r="E33" s="9"/>
      <c r="G33" s="25">
        <v>30</v>
      </c>
      <c r="H33" s="26">
        <v>30</v>
      </c>
      <c r="I33" s="27">
        <v>70</v>
      </c>
      <c r="N33" s="25">
        <v>29</v>
      </c>
      <c r="O33" s="33">
        <v>41</v>
      </c>
      <c r="P33" s="27">
        <f t="shared" si="0"/>
        <v>59</v>
      </c>
    </row>
    <row r="34" spans="1:16" ht="15.75" thickBot="1" x14ac:dyDescent="0.3">
      <c r="A34" s="6"/>
      <c r="B34" s="7"/>
      <c r="C34" s="6"/>
      <c r="D34" s="6"/>
      <c r="E34" s="6"/>
      <c r="G34" s="25">
        <v>31</v>
      </c>
      <c r="H34" s="26">
        <v>31</v>
      </c>
      <c r="I34" s="27">
        <v>69</v>
      </c>
      <c r="N34" s="25">
        <v>30</v>
      </c>
      <c r="O34" s="33">
        <v>42.5</v>
      </c>
      <c r="P34" s="27">
        <f t="shared" si="0"/>
        <v>57.5</v>
      </c>
    </row>
    <row r="35" spans="1:16" ht="15.75" thickBot="1" x14ac:dyDescent="0.3">
      <c r="A35" s="6"/>
      <c r="B35" s="14"/>
      <c r="C35" s="6"/>
      <c r="D35" s="6"/>
      <c r="E35" s="6"/>
      <c r="G35" s="25">
        <v>32</v>
      </c>
      <c r="H35" s="26">
        <v>32</v>
      </c>
      <c r="I35" s="27">
        <v>68</v>
      </c>
      <c r="N35" s="25">
        <v>31</v>
      </c>
      <c r="O35" s="33">
        <v>44</v>
      </c>
      <c r="P35" s="27">
        <f t="shared" si="0"/>
        <v>56</v>
      </c>
    </row>
    <row r="36" spans="1:16" ht="15.75" thickBot="1" x14ac:dyDescent="0.3">
      <c r="A36" s="11"/>
      <c r="B36" s="7"/>
      <c r="C36" s="6"/>
      <c r="D36" s="6"/>
      <c r="E36" s="6"/>
      <c r="G36" s="25">
        <v>33</v>
      </c>
      <c r="H36" s="26">
        <v>33</v>
      </c>
      <c r="I36" s="27">
        <v>67</v>
      </c>
      <c r="N36" s="25">
        <v>32</v>
      </c>
      <c r="O36" s="33">
        <v>45.5</v>
      </c>
      <c r="P36" s="27">
        <f t="shared" si="0"/>
        <v>54.5</v>
      </c>
    </row>
    <row r="37" spans="1:16" ht="15.75" thickBot="1" x14ac:dyDescent="0.3">
      <c r="A37" s="6"/>
      <c r="B37" s="8"/>
      <c r="C37" s="9"/>
      <c r="D37" s="10"/>
      <c r="E37" s="9"/>
      <c r="G37" s="25">
        <v>34</v>
      </c>
      <c r="H37" s="26">
        <v>34</v>
      </c>
      <c r="I37" s="27">
        <v>66</v>
      </c>
      <c r="N37" s="25">
        <v>33</v>
      </c>
      <c r="O37" s="33">
        <v>47</v>
      </c>
      <c r="P37" s="27">
        <f t="shared" si="0"/>
        <v>53</v>
      </c>
    </row>
    <row r="38" spans="1:16" ht="15.75" thickBot="1" x14ac:dyDescent="0.3">
      <c r="G38" s="25">
        <v>35</v>
      </c>
      <c r="H38" s="26">
        <v>35</v>
      </c>
      <c r="I38" s="27">
        <v>65</v>
      </c>
      <c r="N38" s="25">
        <v>34</v>
      </c>
      <c r="O38" s="33">
        <v>48.5</v>
      </c>
      <c r="P38" s="27">
        <f t="shared" si="0"/>
        <v>51.5</v>
      </c>
    </row>
    <row r="39" spans="1:16" ht="15.75" thickBot="1" x14ac:dyDescent="0.3">
      <c r="G39" s="25">
        <v>36</v>
      </c>
      <c r="H39" s="26">
        <v>36</v>
      </c>
      <c r="I39" s="27">
        <v>64</v>
      </c>
      <c r="N39" s="25">
        <v>35</v>
      </c>
      <c r="O39" s="33">
        <v>50</v>
      </c>
      <c r="P39" s="27">
        <f t="shared" si="0"/>
        <v>50</v>
      </c>
    </row>
    <row r="40" spans="1:16" ht="15.75" thickBot="1" x14ac:dyDescent="0.3">
      <c r="G40" s="25">
        <v>37</v>
      </c>
      <c r="H40" s="26">
        <v>37</v>
      </c>
      <c r="I40" s="27">
        <v>63</v>
      </c>
      <c r="N40" s="25">
        <v>36</v>
      </c>
      <c r="O40" s="33">
        <v>51.5</v>
      </c>
      <c r="P40" s="27">
        <f t="shared" si="0"/>
        <v>48.5</v>
      </c>
    </row>
    <row r="41" spans="1:16" ht="15.75" thickBot="1" x14ac:dyDescent="0.3">
      <c r="G41" s="25">
        <v>38</v>
      </c>
      <c r="H41" s="26">
        <v>38</v>
      </c>
      <c r="I41" s="27">
        <v>62</v>
      </c>
      <c r="N41" s="25">
        <v>37</v>
      </c>
      <c r="O41" s="33">
        <v>53</v>
      </c>
      <c r="P41" s="27">
        <f t="shared" si="0"/>
        <v>47</v>
      </c>
    </row>
    <row r="42" spans="1:16" ht="15.75" thickBot="1" x14ac:dyDescent="0.3">
      <c r="G42" s="25">
        <v>39</v>
      </c>
      <c r="H42" s="26">
        <v>39</v>
      </c>
      <c r="I42" s="27">
        <v>61</v>
      </c>
      <c r="N42" s="25">
        <v>38</v>
      </c>
      <c r="O42" s="33">
        <v>54.5</v>
      </c>
      <c r="P42" s="27">
        <f t="shared" si="0"/>
        <v>45.5</v>
      </c>
    </row>
    <row r="43" spans="1:16" ht="15.75" thickBot="1" x14ac:dyDescent="0.3">
      <c r="G43" s="25">
        <v>40</v>
      </c>
      <c r="H43" s="26">
        <v>40</v>
      </c>
      <c r="I43" s="27">
        <v>60</v>
      </c>
      <c r="N43" s="25">
        <v>39</v>
      </c>
      <c r="O43" s="33">
        <v>56</v>
      </c>
      <c r="P43" s="27">
        <f t="shared" si="0"/>
        <v>44</v>
      </c>
    </row>
    <row r="44" spans="1:16" ht="15.75" thickBot="1" x14ac:dyDescent="0.3">
      <c r="G44" s="25">
        <v>41</v>
      </c>
      <c r="H44" s="26">
        <v>41</v>
      </c>
      <c r="I44" s="27">
        <v>59</v>
      </c>
      <c r="N44" s="25">
        <v>40</v>
      </c>
      <c r="O44" s="33">
        <v>57.5</v>
      </c>
      <c r="P44" s="27">
        <f t="shared" si="0"/>
        <v>42.5</v>
      </c>
    </row>
    <row r="45" spans="1:16" ht="15.75" thickBot="1" x14ac:dyDescent="0.3">
      <c r="G45" s="25">
        <v>42</v>
      </c>
      <c r="H45" s="26">
        <v>42</v>
      </c>
      <c r="I45" s="27">
        <v>58</v>
      </c>
      <c r="N45" s="25">
        <v>41</v>
      </c>
      <c r="O45" s="33">
        <v>59</v>
      </c>
      <c r="P45" s="27">
        <f t="shared" si="0"/>
        <v>41</v>
      </c>
    </row>
    <row r="46" spans="1:16" ht="15.75" thickBot="1" x14ac:dyDescent="0.3">
      <c r="G46" s="25">
        <v>43</v>
      </c>
      <c r="H46" s="26">
        <v>43</v>
      </c>
      <c r="I46" s="27">
        <v>57</v>
      </c>
      <c r="N46" s="25">
        <v>42</v>
      </c>
      <c r="O46" s="33">
        <v>60.5</v>
      </c>
      <c r="P46" s="27">
        <f t="shared" si="0"/>
        <v>39.5</v>
      </c>
    </row>
    <row r="47" spans="1:16" ht="15.75" thickBot="1" x14ac:dyDescent="0.3">
      <c r="G47" s="25">
        <v>44</v>
      </c>
      <c r="H47" s="26">
        <v>44</v>
      </c>
      <c r="I47" s="27">
        <v>56</v>
      </c>
      <c r="N47" s="25">
        <v>43</v>
      </c>
      <c r="O47" s="33">
        <v>62</v>
      </c>
      <c r="P47" s="27">
        <f t="shared" si="0"/>
        <v>38</v>
      </c>
    </row>
    <row r="48" spans="1:16" ht="15.75" thickBot="1" x14ac:dyDescent="0.3">
      <c r="G48" s="25">
        <v>45</v>
      </c>
      <c r="H48" s="26">
        <v>45</v>
      </c>
      <c r="I48" s="27">
        <v>55</v>
      </c>
      <c r="N48" s="25">
        <v>44</v>
      </c>
      <c r="O48" s="33">
        <v>63.5</v>
      </c>
      <c r="P48" s="27">
        <f t="shared" si="0"/>
        <v>36.5</v>
      </c>
    </row>
    <row r="49" spans="7:16" ht="15.75" thickBot="1" x14ac:dyDescent="0.3">
      <c r="G49" s="25">
        <v>46</v>
      </c>
      <c r="H49" s="26">
        <v>46</v>
      </c>
      <c r="I49" s="27">
        <v>54</v>
      </c>
      <c r="N49" s="25">
        <v>45</v>
      </c>
      <c r="O49" s="33">
        <v>65</v>
      </c>
      <c r="P49" s="27">
        <f t="shared" si="0"/>
        <v>35</v>
      </c>
    </row>
    <row r="50" spans="7:16" ht="15.75" thickBot="1" x14ac:dyDescent="0.3">
      <c r="G50" s="25">
        <v>47</v>
      </c>
      <c r="H50" s="26">
        <v>47</v>
      </c>
      <c r="I50" s="27">
        <v>53</v>
      </c>
      <c r="N50" s="25">
        <v>46</v>
      </c>
      <c r="O50" s="33">
        <v>66.5</v>
      </c>
      <c r="P50" s="27">
        <f t="shared" si="0"/>
        <v>33.5</v>
      </c>
    </row>
    <row r="51" spans="7:16" ht="15.75" thickBot="1" x14ac:dyDescent="0.3">
      <c r="G51" s="25">
        <v>48</v>
      </c>
      <c r="H51" s="26">
        <v>48</v>
      </c>
      <c r="I51" s="27">
        <v>52</v>
      </c>
      <c r="N51" s="25">
        <v>47</v>
      </c>
      <c r="O51" s="33">
        <v>68</v>
      </c>
      <c r="P51" s="27">
        <f t="shared" si="0"/>
        <v>32</v>
      </c>
    </row>
    <row r="52" spans="7:16" ht="15.75" thickBot="1" x14ac:dyDescent="0.3">
      <c r="G52" s="25">
        <v>49</v>
      </c>
      <c r="H52" s="26">
        <v>49</v>
      </c>
      <c r="I52" s="27">
        <v>51</v>
      </c>
      <c r="N52" s="25">
        <v>48</v>
      </c>
      <c r="O52" s="33">
        <v>69.5</v>
      </c>
      <c r="P52" s="27">
        <f t="shared" si="0"/>
        <v>30.5</v>
      </c>
    </row>
    <row r="53" spans="7:16" ht="15.75" thickBot="1" x14ac:dyDescent="0.3">
      <c r="G53" s="25">
        <v>50</v>
      </c>
      <c r="H53" s="26">
        <v>50</v>
      </c>
      <c r="I53" s="27">
        <v>50</v>
      </c>
      <c r="N53" s="25">
        <v>49</v>
      </c>
      <c r="O53" s="33">
        <v>71</v>
      </c>
      <c r="P53" s="27">
        <f t="shared" si="0"/>
        <v>29</v>
      </c>
    </row>
    <row r="54" spans="7:16" ht="15.75" thickBot="1" x14ac:dyDescent="0.3">
      <c r="G54" s="25">
        <v>51</v>
      </c>
      <c r="H54" s="26">
        <v>51</v>
      </c>
      <c r="I54" s="27">
        <v>49</v>
      </c>
      <c r="N54" s="25">
        <v>50</v>
      </c>
      <c r="O54" s="33">
        <v>72.5</v>
      </c>
      <c r="P54" s="27">
        <f t="shared" si="0"/>
        <v>27.5</v>
      </c>
    </row>
    <row r="55" spans="7:16" ht="15.75" thickBot="1" x14ac:dyDescent="0.3">
      <c r="G55" s="25">
        <v>52</v>
      </c>
      <c r="H55" s="26">
        <v>52</v>
      </c>
      <c r="I55" s="27">
        <v>48</v>
      </c>
      <c r="N55" s="25">
        <v>51</v>
      </c>
      <c r="O55" s="33">
        <v>74</v>
      </c>
      <c r="P55" s="27">
        <f t="shared" si="0"/>
        <v>26</v>
      </c>
    </row>
    <row r="56" spans="7:16" ht="15.75" thickBot="1" x14ac:dyDescent="0.3">
      <c r="G56" s="25">
        <v>53</v>
      </c>
      <c r="H56" s="26">
        <v>53</v>
      </c>
      <c r="I56" s="27">
        <v>47</v>
      </c>
      <c r="N56" s="25">
        <v>52</v>
      </c>
      <c r="O56" s="33">
        <v>75.5</v>
      </c>
      <c r="P56" s="27">
        <f t="shared" si="0"/>
        <v>24.5</v>
      </c>
    </row>
    <row r="57" spans="7:16" ht="15.75" thickBot="1" x14ac:dyDescent="0.3">
      <c r="G57" s="25">
        <v>54</v>
      </c>
      <c r="H57" s="26">
        <v>54</v>
      </c>
      <c r="I57" s="27">
        <v>46</v>
      </c>
      <c r="N57" s="25">
        <v>53</v>
      </c>
      <c r="O57" s="33">
        <v>77</v>
      </c>
      <c r="P57" s="27">
        <f t="shared" si="0"/>
        <v>23</v>
      </c>
    </row>
    <row r="58" spans="7:16" ht="15.75" thickBot="1" x14ac:dyDescent="0.3">
      <c r="G58" s="25">
        <v>55</v>
      </c>
      <c r="H58" s="26">
        <v>55</v>
      </c>
      <c r="I58" s="27">
        <v>45</v>
      </c>
      <c r="N58" s="25">
        <v>54</v>
      </c>
      <c r="O58" s="33">
        <v>78.5</v>
      </c>
      <c r="P58" s="27">
        <f t="shared" si="0"/>
        <v>21.5</v>
      </c>
    </row>
    <row r="59" spans="7:16" ht="15.75" thickBot="1" x14ac:dyDescent="0.3">
      <c r="G59" s="25">
        <v>56</v>
      </c>
      <c r="H59" s="26">
        <v>56</v>
      </c>
      <c r="I59" s="27">
        <v>44</v>
      </c>
      <c r="N59" s="25">
        <v>55</v>
      </c>
      <c r="O59" s="33">
        <v>80</v>
      </c>
      <c r="P59" s="27">
        <f t="shared" si="0"/>
        <v>20</v>
      </c>
    </row>
    <row r="60" spans="7:16" ht="15.75" thickBot="1" x14ac:dyDescent="0.3">
      <c r="G60" s="25">
        <v>57</v>
      </c>
      <c r="H60" s="26">
        <v>57</v>
      </c>
      <c r="I60" s="27">
        <v>43</v>
      </c>
      <c r="N60" s="25">
        <v>56</v>
      </c>
      <c r="O60" s="33">
        <v>81.5</v>
      </c>
      <c r="P60" s="27">
        <f t="shared" si="0"/>
        <v>18.5</v>
      </c>
    </row>
    <row r="61" spans="7:16" ht="15.75" thickBot="1" x14ac:dyDescent="0.3">
      <c r="G61" s="25">
        <v>58</v>
      </c>
      <c r="H61" s="26">
        <v>58</v>
      </c>
      <c r="I61" s="27">
        <v>42</v>
      </c>
      <c r="N61" s="25">
        <v>57</v>
      </c>
      <c r="O61" s="33">
        <v>83</v>
      </c>
      <c r="P61" s="27">
        <f t="shared" si="0"/>
        <v>17</v>
      </c>
    </row>
    <row r="62" spans="7:16" ht="15.75" thickBot="1" x14ac:dyDescent="0.3">
      <c r="G62" s="25">
        <v>59</v>
      </c>
      <c r="H62" s="26">
        <v>59</v>
      </c>
      <c r="I62" s="27">
        <v>41</v>
      </c>
      <c r="N62" s="25">
        <v>58</v>
      </c>
      <c r="O62" s="33">
        <v>84.5</v>
      </c>
      <c r="P62" s="27">
        <f t="shared" si="0"/>
        <v>15.5</v>
      </c>
    </row>
    <row r="63" spans="7:16" ht="15.75" thickBot="1" x14ac:dyDescent="0.3">
      <c r="G63" s="25">
        <v>60</v>
      </c>
      <c r="H63" s="26">
        <v>60</v>
      </c>
      <c r="I63" s="27">
        <v>40</v>
      </c>
      <c r="N63" s="25">
        <v>59</v>
      </c>
      <c r="O63" s="33">
        <v>85</v>
      </c>
      <c r="P63" s="39">
        <f t="shared" si="0"/>
        <v>14</v>
      </c>
    </row>
    <row r="64" spans="7:16" ht="15.75" thickBot="1" x14ac:dyDescent="0.3">
      <c r="G64" s="25">
        <v>61</v>
      </c>
      <c r="H64" s="26">
        <v>61</v>
      </c>
      <c r="I64" s="27">
        <v>39</v>
      </c>
      <c r="N64" s="25">
        <v>60</v>
      </c>
    </row>
    <row r="65" spans="7:15" ht="15.75" thickBot="1" x14ac:dyDescent="0.3">
      <c r="G65" s="25">
        <v>62</v>
      </c>
      <c r="H65" s="26">
        <v>62</v>
      </c>
      <c r="I65" s="27">
        <v>38</v>
      </c>
      <c r="N65" s="25">
        <v>61</v>
      </c>
      <c r="O65" s="46"/>
    </row>
    <row r="66" spans="7:15" ht="15.75" thickBot="1" x14ac:dyDescent="0.3">
      <c r="G66" s="25">
        <v>63</v>
      </c>
      <c r="H66" s="26">
        <v>63</v>
      </c>
      <c r="I66" s="27">
        <v>37</v>
      </c>
      <c r="N66" s="25">
        <v>62</v>
      </c>
      <c r="O66" s="46"/>
    </row>
    <row r="67" spans="7:15" ht="15.75" thickBot="1" x14ac:dyDescent="0.3">
      <c r="G67" s="25">
        <v>64</v>
      </c>
      <c r="H67" s="26">
        <v>64</v>
      </c>
      <c r="I67" s="27">
        <v>36</v>
      </c>
      <c r="N67" s="25">
        <v>63</v>
      </c>
      <c r="O67" s="46"/>
    </row>
    <row r="68" spans="7:15" ht="15.75" thickBot="1" x14ac:dyDescent="0.3">
      <c r="G68" s="25">
        <v>65</v>
      </c>
      <c r="H68" s="26">
        <v>65</v>
      </c>
      <c r="I68" s="27">
        <v>35</v>
      </c>
      <c r="N68" s="25">
        <v>64</v>
      </c>
      <c r="O68" s="46"/>
    </row>
    <row r="69" spans="7:15" ht="15.75" thickBot="1" x14ac:dyDescent="0.3">
      <c r="G69" s="25">
        <v>66</v>
      </c>
      <c r="H69" s="26">
        <v>66</v>
      </c>
      <c r="I69" s="27">
        <v>34</v>
      </c>
      <c r="N69" s="25">
        <v>65</v>
      </c>
      <c r="O69" s="46"/>
    </row>
    <row r="70" spans="7:15" ht="15.75" thickBot="1" x14ac:dyDescent="0.3">
      <c r="G70" s="25">
        <v>67</v>
      </c>
      <c r="H70" s="26">
        <v>67</v>
      </c>
      <c r="I70" s="27">
        <v>33</v>
      </c>
      <c r="N70" s="25">
        <v>66</v>
      </c>
      <c r="O70" s="46"/>
    </row>
    <row r="71" spans="7:15" ht="15.75" thickBot="1" x14ac:dyDescent="0.3">
      <c r="G71" s="25">
        <v>68</v>
      </c>
      <c r="H71" s="26">
        <v>68</v>
      </c>
      <c r="I71" s="27">
        <v>32</v>
      </c>
      <c r="N71" s="25">
        <v>67</v>
      </c>
      <c r="O71" s="46"/>
    </row>
    <row r="72" spans="7:15" ht="15.75" thickBot="1" x14ac:dyDescent="0.3">
      <c r="G72" s="25">
        <v>69</v>
      </c>
      <c r="H72" s="26">
        <v>69</v>
      </c>
      <c r="I72" s="27">
        <v>31</v>
      </c>
      <c r="N72" s="25">
        <v>68</v>
      </c>
      <c r="O72" s="46"/>
    </row>
    <row r="73" spans="7:15" ht="15.75" thickBot="1" x14ac:dyDescent="0.3">
      <c r="G73" s="25">
        <v>70</v>
      </c>
      <c r="H73" s="26">
        <v>70</v>
      </c>
      <c r="I73" s="39">
        <v>30</v>
      </c>
      <c r="N73" s="25">
        <v>69</v>
      </c>
      <c r="O73" s="46"/>
    </row>
    <row r="74" spans="7:15" ht="15.75" thickBot="1" x14ac:dyDescent="0.3">
      <c r="G74" s="17"/>
      <c r="H74" s="47"/>
      <c r="I74" s="48"/>
      <c r="N74" s="25">
        <v>70</v>
      </c>
      <c r="O74" s="46"/>
    </row>
    <row r="75" spans="7:15" ht="15.75" thickBot="1" x14ac:dyDescent="0.3">
      <c r="G75" s="17"/>
      <c r="H75" s="47"/>
      <c r="N75" s="25"/>
      <c r="O75" s="46"/>
    </row>
    <row r="76" spans="7:15" x14ac:dyDescent="0.25">
      <c r="G76" s="17"/>
      <c r="H76" s="47"/>
    </row>
    <row r="77" spans="7:15" x14ac:dyDescent="0.25">
      <c r="G77" s="17"/>
      <c r="H77" s="47"/>
    </row>
    <row r="78" spans="7:15" x14ac:dyDescent="0.25">
      <c r="G78" s="17"/>
      <c r="H78" s="47"/>
    </row>
    <row r="79" spans="7:15" x14ac:dyDescent="0.25">
      <c r="G79" s="17"/>
      <c r="H79" s="47"/>
    </row>
    <row r="80" spans="7:15" x14ac:dyDescent="0.25">
      <c r="G80" s="17"/>
      <c r="H80" s="47"/>
    </row>
    <row r="81" spans="7:8" x14ac:dyDescent="0.25">
      <c r="G81" s="17"/>
      <c r="H81" s="47"/>
    </row>
    <row r="82" spans="7:8" x14ac:dyDescent="0.25">
      <c r="G82" s="17"/>
      <c r="H82" s="47"/>
    </row>
    <row r="83" spans="7:8" x14ac:dyDescent="0.25">
      <c r="G83" s="17"/>
      <c r="H83" s="47"/>
    </row>
    <row r="84" spans="7:8" x14ac:dyDescent="0.25">
      <c r="G84" s="17"/>
      <c r="H84" s="47"/>
    </row>
    <row r="85" spans="7:8" x14ac:dyDescent="0.25">
      <c r="G85" s="17"/>
      <c r="H85" s="47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84"/>
  <sheetViews>
    <sheetView zoomScale="130" zoomScaleNormal="130" workbookViewId="0">
      <selection activeCell="F16" sqref="F16"/>
    </sheetView>
  </sheetViews>
  <sheetFormatPr defaultRowHeight="15" x14ac:dyDescent="0.25"/>
  <cols>
    <col min="1" max="1" width="21.7109375" style="83" bestFit="1" customWidth="1"/>
    <col min="2" max="2" width="17" style="83" customWidth="1"/>
    <col min="3" max="3" width="19.140625" style="83" customWidth="1"/>
    <col min="4" max="4" width="15.5703125" style="83" bestFit="1" customWidth="1"/>
    <col min="5" max="5" width="27.140625" style="83" customWidth="1"/>
    <col min="6" max="6" width="24" style="83" customWidth="1"/>
    <col min="7" max="7" width="8.85546875" customWidth="1"/>
    <col min="8" max="8" width="16.28515625" bestFit="1" customWidth="1"/>
    <col min="9" max="9" width="12" bestFit="1" customWidth="1"/>
  </cols>
  <sheetData>
    <row r="1" spans="1:12" x14ac:dyDescent="0.25">
      <c r="A1" s="94"/>
      <c r="B1" s="95"/>
      <c r="C1" s="95"/>
      <c r="D1" s="96"/>
      <c r="F1" s="80"/>
      <c r="G1" s="73"/>
      <c r="H1" s="73"/>
      <c r="I1" s="73"/>
    </row>
    <row r="2" spans="1:12" x14ac:dyDescent="0.25">
      <c r="A2" s="97"/>
      <c r="C2" s="98" t="s">
        <v>65</v>
      </c>
      <c r="D2" s="99"/>
      <c r="F2" s="80"/>
      <c r="G2" s="74" t="s">
        <v>56</v>
      </c>
      <c r="H2" s="74" t="s">
        <v>63</v>
      </c>
      <c r="I2" s="74" t="s">
        <v>64</v>
      </c>
      <c r="K2" t="s">
        <v>60</v>
      </c>
    </row>
    <row r="3" spans="1:12" ht="18.75" x14ac:dyDescent="0.3">
      <c r="A3" s="97" t="s">
        <v>8</v>
      </c>
      <c r="B3" s="4"/>
      <c r="C3" s="100">
        <f>C4+C5</f>
        <v>21500</v>
      </c>
      <c r="D3" s="101" t="s">
        <v>53</v>
      </c>
      <c r="F3" s="75" t="s">
        <v>58</v>
      </c>
      <c r="G3" s="74" t="s">
        <v>62</v>
      </c>
      <c r="H3" s="77">
        <v>39.86</v>
      </c>
      <c r="I3" s="78">
        <f>H3*10.764</f>
        <v>429.05303999999995</v>
      </c>
      <c r="K3" t="s">
        <v>57</v>
      </c>
      <c r="L3">
        <v>401</v>
      </c>
    </row>
    <row r="4" spans="1:12" ht="30" x14ac:dyDescent="0.25">
      <c r="A4" s="102" t="s">
        <v>9</v>
      </c>
      <c r="B4" s="4"/>
      <c r="C4" s="100">
        <v>2800</v>
      </c>
      <c r="D4" s="103"/>
      <c r="F4" s="104" t="s">
        <v>67</v>
      </c>
      <c r="G4" s="74" t="s">
        <v>70</v>
      </c>
      <c r="H4" s="79">
        <v>43.86</v>
      </c>
      <c r="I4" s="78">
        <f>H4*10.764</f>
        <v>472.10903999999999</v>
      </c>
    </row>
    <row r="5" spans="1:12" x14ac:dyDescent="0.25">
      <c r="A5" s="97" t="s">
        <v>10</v>
      </c>
      <c r="B5" s="4"/>
      <c r="C5" s="100">
        <v>18700</v>
      </c>
      <c r="D5" s="103"/>
      <c r="F5" s="80"/>
      <c r="G5" s="73"/>
      <c r="H5" s="73"/>
      <c r="I5" s="76"/>
    </row>
    <row r="6" spans="1:12" x14ac:dyDescent="0.25">
      <c r="A6" s="97" t="s">
        <v>11</v>
      </c>
      <c r="B6" s="4"/>
      <c r="C6" s="100">
        <f>C4</f>
        <v>2800</v>
      </c>
      <c r="D6" s="103"/>
      <c r="F6" s="80"/>
      <c r="G6" s="136"/>
      <c r="H6" s="136"/>
      <c r="I6" s="76"/>
    </row>
    <row r="7" spans="1:12" x14ac:dyDescent="0.25">
      <c r="A7" s="97" t="s">
        <v>12</v>
      </c>
      <c r="B7" s="105"/>
      <c r="C7" s="106">
        <v>0</v>
      </c>
      <c r="D7" s="106"/>
    </row>
    <row r="8" spans="1:12" x14ac:dyDescent="0.25">
      <c r="A8" s="97" t="s">
        <v>13</v>
      </c>
      <c r="B8" s="105"/>
      <c r="C8" s="106">
        <f>C9-C7</f>
        <v>60</v>
      </c>
      <c r="D8" s="107" t="s">
        <v>71</v>
      </c>
      <c r="E8" s="98">
        <v>0</v>
      </c>
    </row>
    <row r="9" spans="1:12" x14ac:dyDescent="0.25">
      <c r="A9" s="97" t="s">
        <v>14</v>
      </c>
      <c r="B9" s="105"/>
      <c r="C9" s="106">
        <v>60</v>
      </c>
      <c r="D9" s="108"/>
      <c r="E9" s="98">
        <v>2024</v>
      </c>
    </row>
    <row r="10" spans="1:12" ht="30" x14ac:dyDescent="0.25">
      <c r="A10" s="102" t="s">
        <v>15</v>
      </c>
      <c r="B10" s="105"/>
      <c r="C10" s="106">
        <f>90*C7/C9</f>
        <v>0</v>
      </c>
      <c r="D10" s="106"/>
      <c r="F10" s="87"/>
      <c r="G10" s="49"/>
    </row>
    <row r="11" spans="1:12" x14ac:dyDescent="0.25">
      <c r="A11" s="97"/>
      <c r="B11" s="109"/>
      <c r="C11" s="110">
        <f>C10%</f>
        <v>0</v>
      </c>
      <c r="D11" s="110"/>
    </row>
    <row r="12" spans="1:12" x14ac:dyDescent="0.25">
      <c r="A12" s="97" t="s">
        <v>16</v>
      </c>
      <c r="B12" s="4"/>
      <c r="C12" s="111">
        <f>C6*C11</f>
        <v>0</v>
      </c>
      <c r="D12" s="103"/>
    </row>
    <row r="13" spans="1:12" x14ac:dyDescent="0.25">
      <c r="A13" s="97" t="s">
        <v>17</v>
      </c>
      <c r="B13" s="4"/>
      <c r="C13" s="111">
        <f>C6-C12</f>
        <v>2800</v>
      </c>
      <c r="D13" s="103"/>
    </row>
    <row r="14" spans="1:12" x14ac:dyDescent="0.25">
      <c r="A14" s="97" t="s">
        <v>10</v>
      </c>
      <c r="B14" s="4"/>
      <c r="C14" s="100">
        <f>C5</f>
        <v>18700</v>
      </c>
      <c r="D14" s="103"/>
      <c r="F14" s="87"/>
      <c r="G14" s="49"/>
      <c r="H14" s="49"/>
    </row>
    <row r="15" spans="1:12" x14ac:dyDescent="0.25">
      <c r="B15" s="4"/>
      <c r="C15" s="100"/>
      <c r="D15" s="103"/>
      <c r="H15" s="49"/>
    </row>
    <row r="16" spans="1:12" x14ac:dyDescent="0.25">
      <c r="A16" s="112" t="s">
        <v>18</v>
      </c>
      <c r="B16" s="113"/>
      <c r="C16" s="114">
        <f>C14+C13</f>
        <v>21500</v>
      </c>
      <c r="D16" s="101"/>
      <c r="E16" s="115"/>
      <c r="H16" s="49"/>
    </row>
    <row r="17" spans="1:8" x14ac:dyDescent="0.25">
      <c r="A17" s="83" t="s">
        <v>59</v>
      </c>
      <c r="B17" s="105"/>
      <c r="C17" s="106"/>
      <c r="D17" s="106"/>
      <c r="H17" s="49"/>
    </row>
    <row r="18" spans="1:8" ht="16.5" x14ac:dyDescent="0.3">
      <c r="A18" s="112" t="s">
        <v>57</v>
      </c>
      <c r="B18" s="80"/>
      <c r="C18" s="116">
        <v>429</v>
      </c>
      <c r="D18" s="116"/>
      <c r="E18" s="117"/>
      <c r="F18" s="118"/>
    </row>
    <row r="19" spans="1:8" x14ac:dyDescent="0.25">
      <c r="A19" s="97"/>
      <c r="B19" s="106"/>
      <c r="C19" s="119">
        <f>C18*C16</f>
        <v>9223500</v>
      </c>
      <c r="D19" s="83" t="s">
        <v>40</v>
      </c>
      <c r="E19" s="120"/>
      <c r="H19" s="49"/>
    </row>
    <row r="20" spans="1:8" x14ac:dyDescent="0.25">
      <c r="A20" s="97"/>
      <c r="B20" s="115"/>
      <c r="C20" s="115"/>
      <c r="D20" s="83" t="s">
        <v>19</v>
      </c>
      <c r="E20" s="115"/>
      <c r="F20" s="3"/>
      <c r="H20" s="49"/>
    </row>
    <row r="21" spans="1:8" x14ac:dyDescent="0.25">
      <c r="A21" s="97"/>
      <c r="C21" s="115">
        <f>C19*0.8</f>
        <v>7378800</v>
      </c>
      <c r="D21" s="83" t="s">
        <v>20</v>
      </c>
      <c r="E21" s="115"/>
      <c r="F21" s="115"/>
    </row>
    <row r="22" spans="1:8" x14ac:dyDescent="0.25">
      <c r="A22" s="97"/>
      <c r="E22" s="115"/>
    </row>
    <row r="23" spans="1:8" x14ac:dyDescent="0.25">
      <c r="A23" s="121" t="s">
        <v>21</v>
      </c>
      <c r="B23" s="122"/>
      <c r="C23" s="123">
        <f>C4*D23</f>
        <v>1321320</v>
      </c>
      <c r="D23" s="123">
        <f>C18*1.1</f>
        <v>471.90000000000003</v>
      </c>
      <c r="E23" s="115"/>
    </row>
    <row r="24" spans="1:8" x14ac:dyDescent="0.25">
      <c r="A24" s="97" t="s">
        <v>22</v>
      </c>
      <c r="C24" s="83">
        <f>433.4*10438</f>
        <v>4523829.2</v>
      </c>
    </row>
    <row r="25" spans="1:8" x14ac:dyDescent="0.25">
      <c r="A25" s="97" t="s">
        <v>23</v>
      </c>
      <c r="C25" s="115">
        <f>C19*0.025/12</f>
        <v>19215.625</v>
      </c>
      <c r="D25" s="115"/>
    </row>
    <row r="26" spans="1:8" x14ac:dyDescent="0.25">
      <c r="C26" s="115"/>
      <c r="D26" s="115"/>
      <c r="F26" s="74"/>
    </row>
    <row r="27" spans="1:8" x14ac:dyDescent="0.25">
      <c r="A27" s="80"/>
      <c r="B27" s="80"/>
      <c r="C27" s="124"/>
      <c r="D27" s="124"/>
    </row>
    <row r="28" spans="1:8" x14ac:dyDescent="0.25">
      <c r="D28" s="87"/>
    </row>
    <row r="29" spans="1:8" x14ac:dyDescent="0.25">
      <c r="B29" s="74"/>
      <c r="C29" s="79"/>
      <c r="G29" s="2"/>
      <c r="H29" s="2"/>
    </row>
    <row r="30" spans="1:8" ht="18.75" x14ac:dyDescent="0.3">
      <c r="B30" s="74"/>
      <c r="C30" s="81"/>
      <c r="E30" s="137"/>
      <c r="F30" s="137"/>
      <c r="G30" s="2"/>
      <c r="H30" s="2"/>
    </row>
    <row r="31" spans="1:8" ht="18.75" x14ac:dyDescent="0.3">
      <c r="B31" s="74"/>
      <c r="C31" s="74"/>
      <c r="E31" s="137"/>
      <c r="F31" s="137"/>
      <c r="G31" s="2"/>
      <c r="H31" s="2"/>
    </row>
    <row r="32" spans="1:8" ht="18.75" x14ac:dyDescent="0.3">
      <c r="E32" s="84"/>
      <c r="F32" s="84"/>
      <c r="G32" s="2"/>
      <c r="H32" s="2"/>
    </row>
    <row r="33" spans="1:8" ht="18.75" x14ac:dyDescent="0.3">
      <c r="E33" s="84"/>
      <c r="F33" s="84"/>
      <c r="G33" s="2"/>
      <c r="H33" s="50"/>
    </row>
    <row r="34" spans="1:8" ht="18.75" x14ac:dyDescent="0.3">
      <c r="E34" s="84"/>
      <c r="F34" s="84"/>
      <c r="G34" s="2"/>
      <c r="H34" s="2"/>
    </row>
    <row r="46" spans="1:8" x14ac:dyDescent="0.25">
      <c r="A46" s="125"/>
    </row>
    <row r="59" spans="1:1" ht="15.75" x14ac:dyDescent="0.25">
      <c r="A59" s="126"/>
    </row>
    <row r="60" spans="1:1" ht="15.75" x14ac:dyDescent="0.25">
      <c r="A60" s="126"/>
    </row>
    <row r="61" spans="1:1" ht="15.75" x14ac:dyDescent="0.25">
      <c r="A61" s="126"/>
    </row>
    <row r="62" spans="1:1" ht="15.75" x14ac:dyDescent="0.25">
      <c r="A62" s="126"/>
    </row>
    <row r="63" spans="1:1" ht="15.75" x14ac:dyDescent="0.25">
      <c r="A63" s="126"/>
    </row>
    <row r="64" spans="1:1" ht="15.75" x14ac:dyDescent="0.25">
      <c r="A64" s="126"/>
    </row>
    <row r="65" spans="1:1" ht="15.75" x14ac:dyDescent="0.25">
      <c r="A65" s="126"/>
    </row>
    <row r="84" spans="3:3" x14ac:dyDescent="0.25">
      <c r="C84" s="83">
        <f>C83*C82</f>
        <v>0</v>
      </c>
    </row>
  </sheetData>
  <mergeCells count="3">
    <mergeCell ref="G6:H6"/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42"/>
  <sheetViews>
    <sheetView tabSelected="1" zoomScaleNormal="100" workbookViewId="0">
      <selection activeCell="N25" sqref="N2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6.140625" customWidth="1"/>
    <col min="18" max="18" width="13.85546875" customWidth="1"/>
    <col min="19" max="19" width="8.85546875" customWidth="1"/>
    <col min="20" max="20" width="6.28515625" customWidth="1"/>
    <col min="26" max="26" width="10.42578125" bestFit="1" customWidth="1"/>
    <col min="30" max="30" width="10.42578125" bestFit="1" customWidth="1"/>
  </cols>
  <sheetData>
    <row r="1" spans="1:30" s="1" customFormat="1" ht="60" x14ac:dyDescent="0.25">
      <c r="A1" s="82" t="s">
        <v>0</v>
      </c>
      <c r="B1" s="82" t="s">
        <v>3</v>
      </c>
      <c r="C1" s="82" t="s">
        <v>55</v>
      </c>
      <c r="D1" s="82" t="s">
        <v>5</v>
      </c>
      <c r="E1" s="82" t="s">
        <v>1</v>
      </c>
      <c r="F1" s="82" t="s">
        <v>4</v>
      </c>
      <c r="G1" s="82" t="s">
        <v>6</v>
      </c>
      <c r="H1" s="82" t="s">
        <v>7</v>
      </c>
      <c r="I1" s="82" t="s">
        <v>2</v>
      </c>
      <c r="J1" s="82"/>
      <c r="K1" s="82"/>
      <c r="L1" s="82"/>
      <c r="M1" s="82"/>
      <c r="N1" s="82"/>
      <c r="O1" s="82"/>
      <c r="P1" s="82"/>
      <c r="Q1" s="82"/>
      <c r="R1" s="82"/>
    </row>
    <row r="2" spans="1:30" x14ac:dyDescent="0.25">
      <c r="A2" s="83"/>
      <c r="B2" s="83">
        <v>431</v>
      </c>
      <c r="C2" s="83">
        <f>B2*1.1</f>
        <v>474.1</v>
      </c>
      <c r="D2" s="85">
        <f t="shared" ref="D2:D15" si="0">C2*1.2</f>
        <v>568.91999999999996</v>
      </c>
      <c r="E2" s="85">
        <v>9914000</v>
      </c>
      <c r="F2" s="89">
        <f t="shared" ref="F2:F19" si="1">ROUND((E2/B2),0)</f>
        <v>23002</v>
      </c>
      <c r="G2" s="51">
        <f t="shared" ref="G2:G15" si="2">ROUND((E2/C2),0)</f>
        <v>20911</v>
      </c>
      <c r="H2" s="83">
        <v>0</v>
      </c>
      <c r="I2" s="83">
        <v>1</v>
      </c>
      <c r="J2" s="83"/>
      <c r="K2" s="83"/>
      <c r="L2" s="83"/>
      <c r="M2" s="83"/>
      <c r="N2" s="83"/>
      <c r="O2" s="86"/>
      <c r="P2" s="85"/>
      <c r="Q2" s="85"/>
      <c r="R2" s="85"/>
      <c r="S2" s="55"/>
      <c r="Z2" s="13"/>
    </row>
    <row r="3" spans="1:30" x14ac:dyDescent="0.25">
      <c r="A3" s="83"/>
      <c r="B3" s="91">
        <v>434</v>
      </c>
      <c r="C3" s="91">
        <f t="shared" ref="C3:C9" si="3">B3*1.1</f>
        <v>477.40000000000003</v>
      </c>
      <c r="D3" s="92">
        <f t="shared" si="0"/>
        <v>572.88</v>
      </c>
      <c r="E3" s="92">
        <v>8471000</v>
      </c>
      <c r="F3" s="92">
        <f t="shared" si="1"/>
        <v>19518</v>
      </c>
      <c r="G3" s="51">
        <v>0</v>
      </c>
      <c r="H3" s="83">
        <v>0</v>
      </c>
      <c r="I3" s="83">
        <v>6</v>
      </c>
      <c r="J3" s="83"/>
      <c r="K3" s="83"/>
      <c r="L3" s="83"/>
      <c r="M3" s="83"/>
      <c r="N3" s="83"/>
      <c r="O3" s="86"/>
      <c r="P3" s="85"/>
      <c r="Q3" s="85"/>
      <c r="R3" s="85"/>
      <c r="S3" s="55"/>
      <c r="AD3" s="13"/>
    </row>
    <row r="4" spans="1:30" x14ac:dyDescent="0.25">
      <c r="A4" s="83"/>
      <c r="B4" s="93">
        <v>626</v>
      </c>
      <c r="C4" s="91">
        <f t="shared" si="3"/>
        <v>688.6</v>
      </c>
      <c r="D4" s="92">
        <f t="shared" si="0"/>
        <v>826.32</v>
      </c>
      <c r="E4" s="92">
        <v>14000000</v>
      </c>
      <c r="F4" s="89">
        <f t="shared" si="1"/>
        <v>22364</v>
      </c>
      <c r="G4" s="51">
        <f t="shared" si="2"/>
        <v>20331</v>
      </c>
      <c r="H4" s="83">
        <f t="shared" ref="H4:H15" si="4">ROUND((E4/D4),0)</f>
        <v>16943</v>
      </c>
      <c r="I4" s="83">
        <v>6</v>
      </c>
      <c r="J4" s="83"/>
      <c r="K4" s="83"/>
      <c r="L4" s="83"/>
      <c r="M4" s="83"/>
      <c r="N4" s="83"/>
      <c r="O4" s="86"/>
      <c r="P4" s="85"/>
      <c r="Q4" s="85"/>
      <c r="R4" s="85"/>
      <c r="S4" s="55"/>
    </row>
    <row r="5" spans="1:30" x14ac:dyDescent="0.25">
      <c r="A5" s="83"/>
      <c r="B5" s="131">
        <v>429</v>
      </c>
      <c r="C5" s="131">
        <f t="shared" si="3"/>
        <v>471.90000000000003</v>
      </c>
      <c r="D5" s="132">
        <f t="shared" si="0"/>
        <v>566.28</v>
      </c>
      <c r="E5" s="132">
        <v>10100000</v>
      </c>
      <c r="F5" s="132">
        <f t="shared" si="1"/>
        <v>23543</v>
      </c>
      <c r="G5" s="133">
        <f t="shared" si="2"/>
        <v>21403</v>
      </c>
      <c r="H5" s="83">
        <f t="shared" si="4"/>
        <v>17836</v>
      </c>
      <c r="I5" s="80">
        <v>6</v>
      </c>
      <c r="J5" s="80"/>
      <c r="K5" s="80"/>
      <c r="L5" s="80"/>
      <c r="M5" s="80"/>
      <c r="N5" s="80"/>
      <c r="O5" s="88"/>
      <c r="P5" s="89"/>
      <c r="Q5" s="89"/>
      <c r="R5" s="89"/>
      <c r="S5" s="90"/>
    </row>
    <row r="6" spans="1:30" x14ac:dyDescent="0.25">
      <c r="A6" s="83"/>
      <c r="B6" s="131">
        <v>453</v>
      </c>
      <c r="C6" s="131">
        <f t="shared" si="3"/>
        <v>498.30000000000007</v>
      </c>
      <c r="D6" s="132">
        <f t="shared" si="0"/>
        <v>597.96</v>
      </c>
      <c r="E6" s="132">
        <v>12000000</v>
      </c>
      <c r="F6" s="132">
        <f t="shared" si="1"/>
        <v>26490</v>
      </c>
      <c r="G6" s="133">
        <f t="shared" si="2"/>
        <v>24082</v>
      </c>
      <c r="H6" s="83">
        <f t="shared" si="4"/>
        <v>20068</v>
      </c>
      <c r="I6" s="80">
        <v>6</v>
      </c>
      <c r="J6" s="80"/>
      <c r="K6" s="80"/>
      <c r="L6" s="80"/>
      <c r="M6" s="80"/>
      <c r="N6" s="80"/>
      <c r="O6" s="88"/>
      <c r="P6" s="89"/>
      <c r="Q6" s="89"/>
      <c r="R6" s="89"/>
      <c r="S6" s="90"/>
    </row>
    <row r="7" spans="1:30" x14ac:dyDescent="0.25">
      <c r="A7" s="83"/>
      <c r="B7" s="131">
        <v>419</v>
      </c>
      <c r="C7" s="131">
        <f t="shared" si="3"/>
        <v>460.90000000000003</v>
      </c>
      <c r="D7" s="132">
        <f t="shared" si="0"/>
        <v>553.08000000000004</v>
      </c>
      <c r="E7" s="132">
        <v>8900000</v>
      </c>
      <c r="F7" s="132">
        <f t="shared" si="1"/>
        <v>21241</v>
      </c>
      <c r="G7" s="131">
        <f t="shared" si="2"/>
        <v>19310</v>
      </c>
      <c r="H7" s="83">
        <f t="shared" si="4"/>
        <v>16092</v>
      </c>
      <c r="I7" s="83">
        <v>8</v>
      </c>
      <c r="J7" s="83"/>
      <c r="K7" s="83"/>
      <c r="L7" s="83"/>
      <c r="M7" s="83"/>
      <c r="N7" s="83"/>
      <c r="O7" s="86"/>
      <c r="P7" s="85"/>
      <c r="Q7" s="85"/>
      <c r="R7" s="85"/>
      <c r="S7" s="55"/>
    </row>
    <row r="8" spans="1:30" x14ac:dyDescent="0.25">
      <c r="A8" s="2"/>
      <c r="B8" s="131">
        <v>419</v>
      </c>
      <c r="C8" s="131">
        <f t="shared" si="3"/>
        <v>460.90000000000003</v>
      </c>
      <c r="D8" s="132">
        <f t="shared" si="0"/>
        <v>553.08000000000004</v>
      </c>
      <c r="E8" s="132">
        <v>9000000</v>
      </c>
      <c r="F8" s="132">
        <f t="shared" si="1"/>
        <v>21480</v>
      </c>
      <c r="G8" s="131">
        <f t="shared" si="2"/>
        <v>19527</v>
      </c>
      <c r="H8" s="83">
        <f t="shared" si="4"/>
        <v>16273</v>
      </c>
      <c r="I8" s="83"/>
      <c r="J8" s="83"/>
      <c r="K8" s="83"/>
      <c r="L8" s="83"/>
      <c r="M8" s="83"/>
      <c r="N8" s="83"/>
      <c r="O8" s="54"/>
      <c r="P8" s="55"/>
      <c r="Q8" s="55"/>
      <c r="R8" s="55"/>
      <c r="S8" s="55"/>
    </row>
    <row r="9" spans="1:30" x14ac:dyDescent="0.25">
      <c r="A9" s="2"/>
      <c r="B9" s="131">
        <v>419</v>
      </c>
      <c r="C9" s="131">
        <f t="shared" si="3"/>
        <v>460.90000000000003</v>
      </c>
      <c r="D9" s="132">
        <f t="shared" si="0"/>
        <v>553.08000000000004</v>
      </c>
      <c r="E9" s="132">
        <v>8400000</v>
      </c>
      <c r="F9" s="132">
        <f t="shared" si="1"/>
        <v>20048</v>
      </c>
      <c r="G9" s="131">
        <f t="shared" si="2"/>
        <v>18225</v>
      </c>
      <c r="H9" s="83">
        <f t="shared" si="4"/>
        <v>15188</v>
      </c>
      <c r="I9" s="83">
        <f t="shared" ref="I9:I15" si="5">S9</f>
        <v>0</v>
      </c>
      <c r="J9" s="83"/>
      <c r="K9" s="83"/>
      <c r="L9" s="83"/>
      <c r="M9" s="83"/>
      <c r="N9" s="83"/>
      <c r="O9" s="54"/>
      <c r="P9" s="55"/>
      <c r="Q9" s="55"/>
      <c r="R9" s="55"/>
      <c r="S9" s="55"/>
    </row>
    <row r="10" spans="1:30" x14ac:dyDescent="0.25">
      <c r="A10" s="2"/>
      <c r="B10" s="131">
        <v>463</v>
      </c>
      <c r="C10" s="131">
        <f t="shared" ref="C10" si="6">B10*1.2</f>
        <v>555.6</v>
      </c>
      <c r="D10" s="132">
        <f t="shared" si="0"/>
        <v>666.72</v>
      </c>
      <c r="E10" s="132">
        <v>9260000</v>
      </c>
      <c r="F10" s="132">
        <f t="shared" si="1"/>
        <v>20000</v>
      </c>
      <c r="G10" s="131">
        <f t="shared" si="2"/>
        <v>16667</v>
      </c>
      <c r="H10" s="83">
        <f t="shared" si="4"/>
        <v>13889</v>
      </c>
      <c r="I10" s="2">
        <f t="shared" si="5"/>
        <v>0</v>
      </c>
      <c r="J10" s="2"/>
      <c r="O10" s="54"/>
      <c r="P10" s="55"/>
      <c r="Q10" s="55"/>
      <c r="R10" s="55"/>
    </row>
    <row r="11" spans="1:30" ht="16.5" x14ac:dyDescent="0.3">
      <c r="A11" s="2"/>
      <c r="B11" s="131">
        <v>574</v>
      </c>
      <c r="C11" s="131">
        <v>0</v>
      </c>
      <c r="D11" s="131">
        <f t="shared" si="0"/>
        <v>0</v>
      </c>
      <c r="E11" s="132">
        <f>10000000+600000+30000</f>
        <v>10630000</v>
      </c>
      <c r="F11" s="89">
        <f t="shared" si="1"/>
        <v>18519</v>
      </c>
      <c r="G11" s="131" t="e">
        <f t="shared" si="2"/>
        <v>#DIV/0!</v>
      </c>
      <c r="H11" s="83" t="e">
        <f t="shared" si="4"/>
        <v>#DIV/0!</v>
      </c>
      <c r="I11" s="2">
        <f t="shared" si="5"/>
        <v>0</v>
      </c>
      <c r="J11" s="2"/>
      <c r="O11" s="54"/>
      <c r="P11" s="55"/>
      <c r="Q11" s="55"/>
      <c r="R11" s="55"/>
      <c r="U11" s="16"/>
      <c r="V11" s="5"/>
      <c r="W11" s="5"/>
      <c r="X11" s="5"/>
      <c r="Y11" s="5"/>
      <c r="Z11" s="5"/>
      <c r="AA11" s="5"/>
      <c r="AB11" s="5"/>
    </row>
    <row r="12" spans="1:30" ht="18.75" x14ac:dyDescent="0.25">
      <c r="A12" s="2"/>
      <c r="B12" s="131">
        <f>53.39*10.764</f>
        <v>574.68995999999993</v>
      </c>
      <c r="C12" s="131">
        <f t="shared" ref="C12:C15" si="7">B12*1.2</f>
        <v>689.62795199999994</v>
      </c>
      <c r="D12" s="131">
        <f t="shared" si="0"/>
        <v>827.55354239999986</v>
      </c>
      <c r="E12" s="132">
        <f>11000000+660000+30000</f>
        <v>11690000</v>
      </c>
      <c r="F12" s="89">
        <f t="shared" si="1"/>
        <v>20341</v>
      </c>
      <c r="G12" s="131">
        <f t="shared" si="2"/>
        <v>16951</v>
      </c>
      <c r="H12" s="83">
        <f t="shared" si="4"/>
        <v>14126</v>
      </c>
      <c r="I12" s="2">
        <f t="shared" si="5"/>
        <v>0</v>
      </c>
      <c r="J12" s="2">
        <f t="shared" ref="J12:J15" si="8">T12</f>
        <v>0</v>
      </c>
      <c r="Q12" s="55"/>
      <c r="R12" s="55"/>
      <c r="U12" s="15"/>
    </row>
    <row r="13" spans="1:30" x14ac:dyDescent="0.25">
      <c r="A13" s="2"/>
      <c r="B13" s="131">
        <v>0</v>
      </c>
      <c r="C13" s="131">
        <f t="shared" si="7"/>
        <v>0</v>
      </c>
      <c r="D13" s="131">
        <f t="shared" si="0"/>
        <v>0</v>
      </c>
      <c r="E13" s="132">
        <v>0</v>
      </c>
      <c r="F13" s="132" t="e">
        <f t="shared" si="1"/>
        <v>#DIV/0!</v>
      </c>
      <c r="G13" s="131" t="e">
        <f t="shared" si="2"/>
        <v>#DIV/0!</v>
      </c>
      <c r="H13" s="83" t="e">
        <f t="shared" si="4"/>
        <v>#DIV/0!</v>
      </c>
      <c r="I13" s="2">
        <f t="shared" si="5"/>
        <v>0</v>
      </c>
      <c r="J13" s="2">
        <f t="shared" si="8"/>
        <v>0</v>
      </c>
      <c r="Q13" s="55"/>
      <c r="R13" s="55"/>
    </row>
    <row r="14" spans="1:30" x14ac:dyDescent="0.25">
      <c r="A14" s="2"/>
      <c r="B14" s="83">
        <v>0</v>
      </c>
      <c r="C14" s="83">
        <f t="shared" si="7"/>
        <v>0</v>
      </c>
      <c r="D14" s="83">
        <f t="shared" si="0"/>
        <v>0</v>
      </c>
      <c r="E14" s="85">
        <v>0</v>
      </c>
      <c r="F14" s="132" t="e">
        <f t="shared" si="1"/>
        <v>#DIV/0!</v>
      </c>
      <c r="G14" s="83" t="e">
        <f t="shared" si="2"/>
        <v>#DIV/0!</v>
      </c>
      <c r="H14" s="83" t="e">
        <f t="shared" si="4"/>
        <v>#DIV/0!</v>
      </c>
      <c r="I14" s="2">
        <f t="shared" si="5"/>
        <v>0</v>
      </c>
      <c r="J14" s="2">
        <f t="shared" si="8"/>
        <v>0</v>
      </c>
      <c r="Q14" s="55"/>
      <c r="R14" s="55"/>
    </row>
    <row r="15" spans="1:30" x14ac:dyDescent="0.25">
      <c r="A15" s="2"/>
      <c r="B15" s="83">
        <v>0</v>
      </c>
      <c r="C15" s="83">
        <f t="shared" si="7"/>
        <v>0</v>
      </c>
      <c r="D15" s="83">
        <f t="shared" si="0"/>
        <v>0</v>
      </c>
      <c r="E15" s="85">
        <v>0</v>
      </c>
      <c r="F15" s="132" t="e">
        <f t="shared" si="1"/>
        <v>#DIV/0!</v>
      </c>
      <c r="G15" s="83" t="e">
        <f t="shared" si="2"/>
        <v>#DIV/0!</v>
      </c>
      <c r="H15" s="83" t="e">
        <f t="shared" si="4"/>
        <v>#DIV/0!</v>
      </c>
      <c r="I15" s="2">
        <f t="shared" si="5"/>
        <v>0</v>
      </c>
      <c r="J15" s="2">
        <f t="shared" si="8"/>
        <v>0</v>
      </c>
      <c r="Q15" s="55"/>
      <c r="R15" s="55"/>
    </row>
    <row r="16" spans="1:30" x14ac:dyDescent="0.25">
      <c r="A16" s="2"/>
      <c r="B16" s="83">
        <v>0</v>
      </c>
      <c r="C16" s="83">
        <f t="shared" ref="C16:C19" si="9">B16*1.2</f>
        <v>0</v>
      </c>
      <c r="D16" s="83">
        <f t="shared" ref="D16:D19" si="10">C16*1.2</f>
        <v>0</v>
      </c>
      <c r="E16" s="85">
        <v>0</v>
      </c>
      <c r="F16" s="132" t="e">
        <f t="shared" si="1"/>
        <v>#DIV/0!</v>
      </c>
      <c r="G16" s="83" t="e">
        <f t="shared" ref="G16:G19" si="11">ROUND((E16/C16),0)</f>
        <v>#DIV/0!</v>
      </c>
      <c r="H16" s="83" t="e">
        <f t="shared" ref="H16:H19" si="12">ROUND((E16/D16),0)</f>
        <v>#DIV/0!</v>
      </c>
      <c r="I16" s="2">
        <f t="shared" ref="I16:J19" si="13">S16</f>
        <v>0</v>
      </c>
      <c r="J16" s="2">
        <f t="shared" si="13"/>
        <v>0</v>
      </c>
      <c r="Q16" s="55"/>
      <c r="R16" s="55"/>
    </row>
    <row r="17" spans="1:20" x14ac:dyDescent="0.25">
      <c r="A17" s="2"/>
      <c r="B17" s="83">
        <v>0</v>
      </c>
      <c r="C17" s="83">
        <f t="shared" si="9"/>
        <v>0</v>
      </c>
      <c r="D17" s="83">
        <f t="shared" si="10"/>
        <v>0</v>
      </c>
      <c r="E17" s="85">
        <v>0</v>
      </c>
      <c r="F17" s="132" t="e">
        <f t="shared" si="1"/>
        <v>#DIV/0!</v>
      </c>
      <c r="G17" s="83" t="e">
        <f t="shared" si="11"/>
        <v>#DIV/0!</v>
      </c>
      <c r="H17" s="83" t="e">
        <f t="shared" si="12"/>
        <v>#DIV/0!</v>
      </c>
      <c r="I17" s="2">
        <f t="shared" si="13"/>
        <v>0</v>
      </c>
      <c r="J17" s="2">
        <f t="shared" si="13"/>
        <v>0</v>
      </c>
      <c r="Q17" s="55"/>
      <c r="R17" s="55"/>
    </row>
    <row r="18" spans="1:20" x14ac:dyDescent="0.25">
      <c r="A18" s="2"/>
      <c r="B18" s="83">
        <f t="shared" ref="B18:B19" si="14">O18</f>
        <v>0</v>
      </c>
      <c r="C18" s="83">
        <f t="shared" si="9"/>
        <v>0</v>
      </c>
      <c r="D18" s="83">
        <f t="shared" si="10"/>
        <v>0</v>
      </c>
      <c r="E18" s="85">
        <f t="shared" ref="E18:E19" si="15">Q18</f>
        <v>0</v>
      </c>
      <c r="F18" s="132" t="e">
        <f t="shared" si="1"/>
        <v>#DIV/0!</v>
      </c>
      <c r="G18" s="83" t="e">
        <f t="shared" si="11"/>
        <v>#DIV/0!</v>
      </c>
      <c r="H18" s="83" t="e">
        <f t="shared" si="12"/>
        <v>#DIV/0!</v>
      </c>
      <c r="I18" s="2">
        <f t="shared" si="13"/>
        <v>0</v>
      </c>
      <c r="J18" s="2">
        <f t="shared" si="13"/>
        <v>0</v>
      </c>
      <c r="Q18" s="55"/>
      <c r="R18" s="55"/>
    </row>
    <row r="19" spans="1:20" x14ac:dyDescent="0.25">
      <c r="A19" s="2"/>
      <c r="B19" s="83">
        <f t="shared" si="14"/>
        <v>0</v>
      </c>
      <c r="C19" s="83">
        <f t="shared" si="9"/>
        <v>0</v>
      </c>
      <c r="D19" s="83">
        <f t="shared" si="10"/>
        <v>0</v>
      </c>
      <c r="E19" s="85">
        <f t="shared" si="15"/>
        <v>0</v>
      </c>
      <c r="F19" s="132" t="e">
        <f t="shared" si="1"/>
        <v>#DIV/0!</v>
      </c>
      <c r="G19" s="83" t="e">
        <f t="shared" si="11"/>
        <v>#DIV/0!</v>
      </c>
      <c r="H19" s="83" t="e">
        <f t="shared" si="12"/>
        <v>#DIV/0!</v>
      </c>
      <c r="I19" s="2">
        <f t="shared" si="13"/>
        <v>0</v>
      </c>
      <c r="J19" s="2">
        <f t="shared" si="13"/>
        <v>0</v>
      </c>
      <c r="Q19" s="55"/>
      <c r="R19" s="55"/>
    </row>
    <row r="20" spans="1:20" s="3" customFormat="1" x14ac:dyDescent="0.25">
      <c r="A20" s="51"/>
      <c r="B20" s="51"/>
      <c r="C20" s="51"/>
      <c r="D20" s="51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51"/>
      <c r="Q20" s="51"/>
      <c r="R20" s="51"/>
      <c r="S20" s="51"/>
      <c r="T20" s="51"/>
    </row>
    <row r="21" spans="1:20" s="3" customFormat="1" x14ac:dyDescent="0.25">
      <c r="B21" s="52"/>
      <c r="C21" s="53"/>
      <c r="D21" s="53"/>
      <c r="E21" s="127"/>
      <c r="F21" s="128"/>
      <c r="G21" s="128"/>
      <c r="H21" s="127"/>
      <c r="I21" s="127"/>
      <c r="J21" s="127"/>
      <c r="K21" s="127"/>
      <c r="L21" s="127"/>
      <c r="M21" s="127"/>
      <c r="N21" s="127"/>
      <c r="O21" s="127"/>
      <c r="P21" s="51"/>
      <c r="Q21" s="51"/>
      <c r="R21" s="51"/>
      <c r="S21" s="51"/>
      <c r="T21" s="51"/>
    </row>
    <row r="22" spans="1:20" x14ac:dyDescent="0.25">
      <c r="B22" s="53"/>
      <c r="C22" s="53"/>
      <c r="D22" s="53"/>
      <c r="E22" s="129"/>
      <c r="F22" s="129" t="s">
        <v>72</v>
      </c>
      <c r="G22" s="129"/>
      <c r="H22" s="129"/>
      <c r="I22" s="129"/>
      <c r="J22" s="129"/>
      <c r="K22" s="129"/>
      <c r="L22" s="129"/>
      <c r="M22" s="129"/>
      <c r="N22" s="129"/>
      <c r="O22" s="129"/>
    </row>
    <row r="23" spans="1:20" x14ac:dyDescent="0.25">
      <c r="B23" s="53"/>
      <c r="C23" s="53"/>
      <c r="D23" s="53"/>
      <c r="E23" s="129"/>
      <c r="F23" s="129" t="s">
        <v>73</v>
      </c>
      <c r="G23" s="129">
        <v>859</v>
      </c>
      <c r="H23" s="129">
        <f>G23*1.1</f>
        <v>944.90000000000009</v>
      </c>
      <c r="I23" s="129"/>
      <c r="J23" s="129"/>
      <c r="K23" s="129"/>
      <c r="L23" s="129"/>
      <c r="M23" s="129"/>
      <c r="N23" s="127"/>
      <c r="O23" s="127"/>
      <c r="P23" s="51"/>
      <c r="Q23" s="51"/>
      <c r="R23" s="51"/>
      <c r="S23" s="51"/>
    </row>
    <row r="24" spans="1:20" x14ac:dyDescent="0.25">
      <c r="B24" s="53"/>
      <c r="C24" s="53"/>
      <c r="D24" s="53"/>
      <c r="E24" s="129"/>
      <c r="F24" s="129" t="s">
        <v>74</v>
      </c>
      <c r="G24" s="129">
        <v>21000</v>
      </c>
      <c r="H24" s="129"/>
      <c r="I24" s="129"/>
      <c r="J24" s="129"/>
      <c r="K24" s="129"/>
      <c r="L24" s="129"/>
      <c r="M24" s="129"/>
      <c r="N24" s="127"/>
      <c r="O24" s="127"/>
      <c r="P24" s="51"/>
      <c r="Q24" s="51"/>
      <c r="R24" s="51"/>
      <c r="S24" s="51"/>
    </row>
    <row r="25" spans="1:20" x14ac:dyDescent="0.25">
      <c r="B25" s="53"/>
      <c r="C25" s="53"/>
      <c r="D25" s="53"/>
      <c r="E25" s="129"/>
      <c r="F25" s="129" t="s">
        <v>75</v>
      </c>
      <c r="G25" s="129">
        <f>G24*G23</f>
        <v>18039000</v>
      </c>
      <c r="H25" s="129"/>
      <c r="I25" s="129"/>
      <c r="J25" s="129"/>
      <c r="K25" s="129"/>
      <c r="L25" s="129"/>
      <c r="M25" s="129"/>
      <c r="N25" s="127"/>
      <c r="O25" s="127"/>
      <c r="P25" s="51"/>
      <c r="Q25" s="51"/>
      <c r="R25" s="51"/>
      <c r="S25" s="51"/>
    </row>
    <row r="26" spans="1:20" x14ac:dyDescent="0.25">
      <c r="B26" s="53"/>
      <c r="C26" s="53"/>
      <c r="D26" s="53"/>
      <c r="E26" s="129"/>
      <c r="F26" s="129"/>
      <c r="G26" s="129"/>
      <c r="H26" s="129"/>
      <c r="I26" s="129" t="s">
        <v>80</v>
      </c>
      <c r="J26" s="129"/>
      <c r="K26" s="129"/>
      <c r="L26" s="129"/>
      <c r="M26" s="129"/>
      <c r="N26" s="127"/>
      <c r="O26" s="127"/>
      <c r="P26" s="51"/>
      <c r="Q26" s="51"/>
      <c r="R26" s="51"/>
      <c r="S26" s="51"/>
    </row>
    <row r="27" spans="1:20" x14ac:dyDescent="0.25">
      <c r="B27" s="53"/>
      <c r="C27" s="53"/>
      <c r="D27" s="53"/>
      <c r="E27" s="129"/>
      <c r="F27" s="129"/>
      <c r="G27" s="129"/>
      <c r="H27" s="129"/>
      <c r="I27" s="129">
        <v>17.18</v>
      </c>
      <c r="J27" s="129">
        <v>16.21</v>
      </c>
      <c r="K27" s="129"/>
      <c r="L27" s="129"/>
      <c r="M27" s="129"/>
      <c r="N27" s="127">
        <f>J27*I27</f>
        <v>278.48779999999999</v>
      </c>
      <c r="O27" s="127"/>
      <c r="P27" s="51"/>
      <c r="Q27" s="51"/>
      <c r="R27" s="51"/>
      <c r="S27" s="51"/>
    </row>
    <row r="28" spans="1:20" x14ac:dyDescent="0.25">
      <c r="B28" s="53"/>
      <c r="C28" s="53"/>
      <c r="D28" s="53"/>
      <c r="E28" s="129"/>
      <c r="F28" s="129"/>
      <c r="G28" s="129" t="s">
        <v>81</v>
      </c>
      <c r="H28" s="129"/>
      <c r="I28" s="129">
        <v>11.64</v>
      </c>
      <c r="J28" s="129">
        <v>9.58</v>
      </c>
      <c r="K28" s="129"/>
      <c r="L28" s="129"/>
      <c r="M28" s="129"/>
      <c r="N28" s="127">
        <f t="shared" ref="N28:N35" si="16">J28*I28</f>
        <v>111.5112</v>
      </c>
      <c r="O28" s="130"/>
      <c r="P28" s="56"/>
      <c r="Q28" s="51"/>
      <c r="R28" s="51"/>
      <c r="S28" s="51"/>
    </row>
    <row r="29" spans="1:20" x14ac:dyDescent="0.25">
      <c r="B29" s="53"/>
      <c r="C29" s="53"/>
      <c r="D29" s="53"/>
      <c r="E29" s="129"/>
      <c r="F29" s="129" t="s">
        <v>76</v>
      </c>
      <c r="G29" s="129"/>
      <c r="H29" s="129"/>
      <c r="I29" s="129">
        <v>4</v>
      </c>
      <c r="J29" s="129">
        <v>2</v>
      </c>
      <c r="K29" s="129"/>
      <c r="L29" s="129"/>
      <c r="M29" s="129"/>
      <c r="N29" s="127">
        <f t="shared" si="16"/>
        <v>8</v>
      </c>
      <c r="O29" s="127"/>
      <c r="P29" s="51"/>
      <c r="Q29" s="51"/>
      <c r="R29" s="51"/>
      <c r="S29" s="51"/>
    </row>
    <row r="30" spans="1:20" x14ac:dyDescent="0.25">
      <c r="B30" s="53"/>
      <c r="C30" s="53"/>
      <c r="D30" s="53"/>
      <c r="E30" s="129"/>
      <c r="F30" s="129" t="s">
        <v>77</v>
      </c>
      <c r="G30" s="129">
        <v>17000000</v>
      </c>
      <c r="H30" s="129"/>
      <c r="I30" s="129">
        <v>7</v>
      </c>
      <c r="J30" s="129">
        <v>4</v>
      </c>
      <c r="K30" s="129"/>
      <c r="L30" s="129"/>
      <c r="M30" s="129"/>
      <c r="N30" s="127">
        <f t="shared" si="16"/>
        <v>28</v>
      </c>
      <c r="O30" s="127"/>
      <c r="P30" s="51"/>
      <c r="Q30" s="51"/>
      <c r="R30" s="51"/>
      <c r="S30" s="51"/>
    </row>
    <row r="31" spans="1:20" x14ac:dyDescent="0.25">
      <c r="E31" s="129"/>
      <c r="F31" s="129" t="s">
        <v>78</v>
      </c>
      <c r="G31" s="129">
        <v>1020000</v>
      </c>
      <c r="H31" s="129"/>
      <c r="I31" s="129">
        <v>7.25</v>
      </c>
      <c r="J31" s="129">
        <v>6.78</v>
      </c>
      <c r="K31" s="129"/>
      <c r="L31" s="129"/>
      <c r="M31" s="129"/>
      <c r="N31" s="127">
        <f t="shared" si="16"/>
        <v>49.155000000000001</v>
      </c>
      <c r="O31" s="127"/>
      <c r="P31" s="51"/>
      <c r="Q31" s="51"/>
      <c r="R31" s="51"/>
      <c r="S31" s="51"/>
    </row>
    <row r="32" spans="1:20" x14ac:dyDescent="0.25">
      <c r="E32" s="129"/>
      <c r="F32" s="129" t="s">
        <v>79</v>
      </c>
      <c r="G32" s="129">
        <v>30000</v>
      </c>
      <c r="H32" s="129"/>
      <c r="I32" s="129">
        <v>9.77</v>
      </c>
      <c r="J32" s="129">
        <v>6.88</v>
      </c>
      <c r="K32" s="129"/>
      <c r="L32" s="129"/>
      <c r="M32" s="129"/>
      <c r="N32" s="127">
        <f t="shared" si="16"/>
        <v>67.21759999999999</v>
      </c>
      <c r="O32" s="129"/>
    </row>
    <row r="33" spans="5:19" x14ac:dyDescent="0.25">
      <c r="E33" s="129"/>
      <c r="F33" s="129"/>
      <c r="G33" s="129">
        <f>SUM(G30:G32)</f>
        <v>18050000</v>
      </c>
      <c r="H33" s="129"/>
      <c r="I33" s="129">
        <v>9.2100000000000009</v>
      </c>
      <c r="J33" s="129">
        <v>10.5</v>
      </c>
      <c r="K33" s="129"/>
      <c r="L33" s="129"/>
      <c r="M33" s="129"/>
      <c r="N33" s="127">
        <f t="shared" si="16"/>
        <v>96.705000000000013</v>
      </c>
      <c r="O33" s="129"/>
    </row>
    <row r="34" spans="5:19" x14ac:dyDescent="0.25">
      <c r="E34" s="129"/>
      <c r="F34" s="129"/>
      <c r="G34" s="129"/>
      <c r="H34" s="129"/>
      <c r="I34" s="129">
        <v>13</v>
      </c>
      <c r="J34" s="129">
        <v>9.25</v>
      </c>
      <c r="K34" s="129"/>
      <c r="L34" s="129"/>
      <c r="M34" s="129"/>
      <c r="N34" s="127">
        <f t="shared" si="16"/>
        <v>120.25</v>
      </c>
      <c r="O34" s="127"/>
      <c r="P34" s="51"/>
      <c r="Q34" s="51"/>
      <c r="R34" s="51"/>
      <c r="S34" s="51"/>
    </row>
    <row r="35" spans="5:19" x14ac:dyDescent="0.25">
      <c r="E35" s="129"/>
      <c r="F35" s="129"/>
      <c r="G35" s="129"/>
      <c r="H35" s="129"/>
      <c r="I35" s="129">
        <v>3.76</v>
      </c>
      <c r="J35" s="129">
        <v>7.21</v>
      </c>
      <c r="K35" s="129"/>
      <c r="L35" s="129"/>
      <c r="M35" s="129"/>
      <c r="N35" s="127">
        <f t="shared" si="16"/>
        <v>27.109599999999997</v>
      </c>
      <c r="O35" s="127"/>
      <c r="P35" s="51"/>
      <c r="Q35" s="51"/>
      <c r="R35" s="51"/>
      <c r="S35" s="51"/>
    </row>
    <row r="36" spans="5:19" x14ac:dyDescent="0.25">
      <c r="E36" s="129"/>
      <c r="F36" s="129"/>
      <c r="G36" s="129"/>
      <c r="H36" s="129"/>
      <c r="I36" s="129"/>
      <c r="J36" s="129"/>
      <c r="K36" s="129"/>
      <c r="L36" s="129"/>
      <c r="M36" s="129"/>
      <c r="N36" s="127">
        <f>SUM(N27:N35)</f>
        <v>786.43619999999999</v>
      </c>
      <c r="O36" s="127"/>
      <c r="P36" s="51"/>
      <c r="Q36" s="51"/>
      <c r="R36" s="51"/>
      <c r="S36" s="51"/>
    </row>
    <row r="37" spans="5:19" x14ac:dyDescent="0.25">
      <c r="E37" s="129"/>
      <c r="F37" s="129"/>
      <c r="G37" s="129"/>
      <c r="H37" s="129"/>
      <c r="I37" s="129"/>
      <c r="J37" s="129"/>
      <c r="K37" s="129"/>
      <c r="L37" s="129"/>
      <c r="M37" s="129"/>
      <c r="N37" s="127"/>
      <c r="O37" s="127"/>
      <c r="P37" s="51"/>
      <c r="Q37" s="51"/>
      <c r="R37" s="51"/>
      <c r="S37" s="51"/>
    </row>
    <row r="38" spans="5:19" x14ac:dyDescent="0.25">
      <c r="E38" s="129"/>
      <c r="F38" s="129"/>
      <c r="G38" s="129"/>
      <c r="H38" s="129"/>
      <c r="I38" s="129"/>
      <c r="J38" s="129"/>
      <c r="K38" s="129"/>
      <c r="L38" s="129"/>
      <c r="M38" s="129"/>
      <c r="N38" s="127"/>
      <c r="O38" s="130"/>
      <c r="P38" s="56"/>
      <c r="Q38" s="51"/>
      <c r="R38" s="51"/>
      <c r="S38" s="51"/>
    </row>
    <row r="39" spans="5:19" x14ac:dyDescent="0.25">
      <c r="E39" s="129"/>
      <c r="F39" s="129"/>
      <c r="G39" s="129"/>
      <c r="H39" s="129"/>
      <c r="I39" s="129"/>
      <c r="J39" s="129"/>
      <c r="K39" s="129"/>
      <c r="L39" s="129"/>
      <c r="M39" s="129"/>
      <c r="N39" s="127"/>
      <c r="O39" s="127"/>
      <c r="P39" s="51"/>
      <c r="Q39" s="51"/>
      <c r="R39" s="51"/>
      <c r="S39" s="51"/>
    </row>
    <row r="40" spans="5:19" x14ac:dyDescent="0.25">
      <c r="E40" s="129"/>
      <c r="F40" s="129"/>
      <c r="G40" s="129"/>
      <c r="H40" s="129"/>
      <c r="I40" s="129"/>
      <c r="J40" s="129"/>
      <c r="K40" s="129"/>
      <c r="L40" s="129"/>
      <c r="M40" s="129"/>
      <c r="N40" s="127"/>
      <c r="O40" s="127"/>
      <c r="P40" s="51"/>
      <c r="Q40" s="51"/>
      <c r="R40" s="51"/>
      <c r="S40" s="51"/>
    </row>
    <row r="41" spans="5:19" x14ac:dyDescent="0.25">
      <c r="E41" s="129"/>
      <c r="F41" s="129"/>
      <c r="G41" s="129"/>
      <c r="H41" s="129"/>
      <c r="I41" s="129"/>
      <c r="J41" s="129"/>
      <c r="K41" s="129"/>
      <c r="L41" s="129"/>
      <c r="M41" s="129"/>
      <c r="N41" s="127"/>
      <c r="O41" s="127"/>
      <c r="P41" s="51"/>
      <c r="Q41" s="51"/>
      <c r="R41" s="51"/>
      <c r="S41" s="51"/>
    </row>
    <row r="42" spans="5:19" x14ac:dyDescent="0.25"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workbookViewId="0">
      <selection activeCell="R19" sqref="R19"/>
    </sheetView>
  </sheetViews>
  <sheetFormatPr defaultRowHeight="15" x14ac:dyDescent="0.25"/>
  <sheetData>
    <row r="117" spans="6:13" x14ac:dyDescent="0.25">
      <c r="F117" s="138" t="s">
        <v>54</v>
      </c>
      <c r="G117" s="138"/>
      <c r="H117" s="138"/>
      <c r="I117" s="138"/>
      <c r="J117" s="138"/>
      <c r="K117" s="138"/>
      <c r="L117" s="138"/>
      <c r="M117" s="138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7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M9:U192"/>
  <sheetViews>
    <sheetView workbookViewId="0">
      <selection activeCell="J238" sqref="J238"/>
    </sheetView>
  </sheetViews>
  <sheetFormatPr defaultRowHeight="15" x14ac:dyDescent="0.25"/>
  <sheetData>
    <row r="9" spans="15:16" x14ac:dyDescent="0.25">
      <c r="O9" t="s">
        <v>61</v>
      </c>
      <c r="P9">
        <v>4</v>
      </c>
    </row>
    <row r="36" spans="15:16" x14ac:dyDescent="0.25">
      <c r="O36" t="s">
        <v>61</v>
      </c>
      <c r="P36" t="s">
        <v>66</v>
      </c>
    </row>
    <row r="87" spans="18:19" x14ac:dyDescent="0.25">
      <c r="R87" t="s">
        <v>61</v>
      </c>
      <c r="S87">
        <v>7</v>
      </c>
    </row>
    <row r="157" spans="20:21" x14ac:dyDescent="0.25">
      <c r="T157" t="s">
        <v>68</v>
      </c>
      <c r="U157" t="s">
        <v>67</v>
      </c>
    </row>
    <row r="192" spans="13:14" x14ac:dyDescent="0.25">
      <c r="M192" t="s">
        <v>69</v>
      </c>
      <c r="N192">
        <v>13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7F591-0DE0-497A-BB2F-621A71080837}">
  <dimension ref="A1"/>
  <sheetViews>
    <sheetView topLeftCell="A10" workbookViewId="0">
      <selection activeCell="C5" sqref="C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E8D5B-B62C-4415-BFE1-AF0E4E27441F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D99F4-AE80-4F95-B0D8-F2A5665A2442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Calculation</vt:lpstr>
      <vt:lpstr>20-20</vt:lpstr>
      <vt:lpstr>RR</vt:lpstr>
      <vt:lpstr>Rates</vt:lpstr>
      <vt:lpstr>Area Page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2024-12-30T06:59:06Z</dcterms:modified>
</cp:coreProperties>
</file>