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Infinite Siddhi - Ulwe\"/>
    </mc:Choice>
  </mc:AlternateContent>
  <xr:revisionPtr revIDLastSave="0" documentId="13_ncr:1_{89805653-E691-4073-8C0C-F6AF60A2C5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finite Siddhi" sheetId="87" r:id="rId1"/>
    <sheet name="Infinite Siddhi (Sale)" sheetId="118" r:id="rId2"/>
    <sheet name="Infinite Siddhi (Rehab)" sheetId="119" r:id="rId3"/>
    <sheet name="Total" sheetId="107" r:id="rId4"/>
    <sheet name="Rera" sheetId="92" r:id="rId5"/>
    <sheet name="Typical Floor" sheetId="85" r:id="rId6"/>
    <sheet name="IGR" sheetId="97" r:id="rId7"/>
    <sheet name="RR" sheetId="98" r:id="rId8"/>
    <sheet name="Rates nby" sheetId="120" r:id="rId9"/>
  </sheets>
  <definedNames>
    <definedName name="_xlnm._FilterDatabase" localSheetId="0" hidden="1">'Infinite Siddhi'!$O$1:$O$65</definedName>
    <definedName name="_xlnm._FilterDatabase" localSheetId="2" hidden="1">'Infinite Siddhi (Rehab)'!$D$17:$D$33</definedName>
    <definedName name="_xlnm._FilterDatabase" localSheetId="1" hidden="1">'Infinite Siddhi (Sale)'!$D$17:$D$41</definedName>
  </definedNames>
  <calcPr calcId="191029"/>
</workbook>
</file>

<file path=xl/calcChain.xml><?xml version="1.0" encoding="utf-8"?>
<calcChain xmlns="http://schemas.openxmlformats.org/spreadsheetml/2006/main">
  <c r="I8" i="107" l="1"/>
  <c r="H8" i="107"/>
  <c r="G8" i="107"/>
  <c r="F8" i="107"/>
  <c r="E8" i="107"/>
  <c r="D8" i="107"/>
  <c r="I7" i="107"/>
  <c r="H7" i="107"/>
  <c r="G7" i="107"/>
  <c r="F7" i="107"/>
  <c r="E7" i="107"/>
  <c r="D7" i="107"/>
  <c r="I4" i="107"/>
  <c r="H4" i="107"/>
  <c r="G4" i="107"/>
  <c r="F4" i="107"/>
  <c r="E4" i="107"/>
  <c r="D4" i="107"/>
  <c r="N45" i="118"/>
  <c r="F6" i="107" l="1"/>
  <c r="E6" i="107"/>
  <c r="F5" i="107"/>
  <c r="E5" i="107"/>
  <c r="F3" i="107"/>
  <c r="E3" i="107"/>
  <c r="D5" i="107"/>
  <c r="F2" i="107"/>
  <c r="I11" i="107" s="1"/>
  <c r="E2" i="107"/>
  <c r="I11" i="97"/>
  <c r="G11" i="97"/>
  <c r="F11" i="97"/>
  <c r="F10" i="97"/>
  <c r="G10" i="97" s="1"/>
  <c r="I10" i="97" s="1"/>
  <c r="F12" i="97"/>
  <c r="G12" i="97" s="1"/>
  <c r="F9" i="97"/>
  <c r="G9" i="97" s="1"/>
  <c r="I9" i="97" s="1"/>
  <c r="F4" i="97"/>
  <c r="G4" i="97" s="1"/>
  <c r="F5" i="97"/>
  <c r="G5" i="97" s="1"/>
  <c r="F6" i="97"/>
  <c r="G6" i="97" s="1"/>
  <c r="F7" i="97"/>
  <c r="F8" i="97"/>
  <c r="G8" i="97" s="1"/>
  <c r="F33" i="119"/>
  <c r="E33" i="119"/>
  <c r="L32" i="119"/>
  <c r="K32" i="119"/>
  <c r="M32" i="119" s="1"/>
  <c r="G32" i="119"/>
  <c r="H32" i="119" s="1"/>
  <c r="N32" i="119" s="1"/>
  <c r="L31" i="119"/>
  <c r="K31" i="119"/>
  <c r="M31" i="119" s="1"/>
  <c r="G31" i="119"/>
  <c r="H31" i="119" s="1"/>
  <c r="N31" i="119" s="1"/>
  <c r="L30" i="119"/>
  <c r="K30" i="119"/>
  <c r="M30" i="119" s="1"/>
  <c r="G30" i="119"/>
  <c r="H30" i="119" s="1"/>
  <c r="N30" i="119" s="1"/>
  <c r="L29" i="119"/>
  <c r="K29" i="119"/>
  <c r="M29" i="119" s="1"/>
  <c r="G29" i="119"/>
  <c r="H29" i="119" s="1"/>
  <c r="N29" i="119" s="1"/>
  <c r="L28" i="119"/>
  <c r="K28" i="119"/>
  <c r="M28" i="119" s="1"/>
  <c r="G28" i="119"/>
  <c r="H28" i="119" s="1"/>
  <c r="N28" i="119" s="1"/>
  <c r="L27" i="119"/>
  <c r="K27" i="119"/>
  <c r="M27" i="119" s="1"/>
  <c r="G27" i="119"/>
  <c r="H27" i="119" s="1"/>
  <c r="N27" i="119" s="1"/>
  <c r="L26" i="119"/>
  <c r="K26" i="119"/>
  <c r="M26" i="119" s="1"/>
  <c r="G26" i="119"/>
  <c r="H26" i="119" s="1"/>
  <c r="N26" i="119" s="1"/>
  <c r="L25" i="119"/>
  <c r="K25" i="119"/>
  <c r="M25" i="119" s="1"/>
  <c r="G25" i="119"/>
  <c r="H25" i="119" s="1"/>
  <c r="N25" i="119" s="1"/>
  <c r="L24" i="119"/>
  <c r="K24" i="119"/>
  <c r="M24" i="119" s="1"/>
  <c r="G24" i="119"/>
  <c r="H24" i="119" s="1"/>
  <c r="N24" i="119" s="1"/>
  <c r="L23" i="119"/>
  <c r="K23" i="119"/>
  <c r="M23" i="119" s="1"/>
  <c r="G23" i="119"/>
  <c r="H23" i="119" s="1"/>
  <c r="N23" i="119" s="1"/>
  <c r="L22" i="119"/>
  <c r="K22" i="119"/>
  <c r="M22" i="119" s="1"/>
  <c r="G22" i="119"/>
  <c r="H22" i="119" s="1"/>
  <c r="N22" i="119" s="1"/>
  <c r="L21" i="119"/>
  <c r="K21" i="119"/>
  <c r="M21" i="119" s="1"/>
  <c r="G21" i="119"/>
  <c r="H21" i="119" s="1"/>
  <c r="N21" i="119" s="1"/>
  <c r="L20" i="119"/>
  <c r="K20" i="119"/>
  <c r="M20" i="119" s="1"/>
  <c r="G20" i="119"/>
  <c r="H20" i="119" s="1"/>
  <c r="N20" i="119" s="1"/>
  <c r="L19" i="119"/>
  <c r="K19" i="119"/>
  <c r="M19" i="119" s="1"/>
  <c r="G19" i="119"/>
  <c r="H19" i="119" s="1"/>
  <c r="N19" i="119" s="1"/>
  <c r="L18" i="119"/>
  <c r="K18" i="119"/>
  <c r="M18" i="119" s="1"/>
  <c r="G18" i="119"/>
  <c r="H18" i="119" s="1"/>
  <c r="N18" i="119" s="1"/>
  <c r="L17" i="119"/>
  <c r="K17" i="119"/>
  <c r="M17" i="119" s="1"/>
  <c r="G17" i="119"/>
  <c r="H17" i="119" s="1"/>
  <c r="N17" i="119" s="1"/>
  <c r="F11" i="119"/>
  <c r="E11" i="119"/>
  <c r="L10" i="119"/>
  <c r="K10" i="119"/>
  <c r="M10" i="119" s="1"/>
  <c r="G10" i="119"/>
  <c r="H10" i="119" s="1"/>
  <c r="N10" i="119" s="1"/>
  <c r="L9" i="119"/>
  <c r="K9" i="119"/>
  <c r="M9" i="119" s="1"/>
  <c r="G9" i="119"/>
  <c r="H9" i="119" s="1"/>
  <c r="N9" i="119" s="1"/>
  <c r="L8" i="119"/>
  <c r="K8" i="119"/>
  <c r="M8" i="119" s="1"/>
  <c r="G8" i="119"/>
  <c r="H8" i="119" s="1"/>
  <c r="N8" i="119" s="1"/>
  <c r="L7" i="119"/>
  <c r="K7" i="119"/>
  <c r="M7" i="119" s="1"/>
  <c r="G7" i="119"/>
  <c r="H7" i="119" s="1"/>
  <c r="N7" i="119" s="1"/>
  <c r="L6" i="119"/>
  <c r="K6" i="119"/>
  <c r="M6" i="119" s="1"/>
  <c r="G6" i="119"/>
  <c r="H6" i="119" s="1"/>
  <c r="N6" i="119" s="1"/>
  <c r="L5" i="119"/>
  <c r="K5" i="119"/>
  <c r="M5" i="119" s="1"/>
  <c r="G5" i="119"/>
  <c r="H5" i="119" s="1"/>
  <c r="N5" i="119" s="1"/>
  <c r="L4" i="119"/>
  <c r="K4" i="119"/>
  <c r="M4" i="119" s="1"/>
  <c r="I4" i="119"/>
  <c r="I5" i="119" s="1"/>
  <c r="I6" i="119" s="1"/>
  <c r="G4" i="119"/>
  <c r="H4" i="119" s="1"/>
  <c r="N4" i="119" s="1"/>
  <c r="L3" i="119"/>
  <c r="K3" i="119"/>
  <c r="G3" i="119"/>
  <c r="H3" i="119" s="1"/>
  <c r="F41" i="118"/>
  <c r="E41" i="118"/>
  <c r="G40" i="118"/>
  <c r="G39" i="118"/>
  <c r="H39" i="118" s="1"/>
  <c r="N39" i="118" s="1"/>
  <c r="G38" i="118"/>
  <c r="H38" i="118" s="1"/>
  <c r="N38" i="118" s="1"/>
  <c r="G37" i="118"/>
  <c r="G36" i="118"/>
  <c r="H36" i="118" s="1"/>
  <c r="N36" i="118" s="1"/>
  <c r="G35" i="118"/>
  <c r="H35" i="118" s="1"/>
  <c r="N35" i="118" s="1"/>
  <c r="G34" i="118"/>
  <c r="G33" i="118"/>
  <c r="H33" i="118" s="1"/>
  <c r="N33" i="118" s="1"/>
  <c r="G32" i="118"/>
  <c r="G31" i="118"/>
  <c r="H31" i="118" s="1"/>
  <c r="N31" i="118" s="1"/>
  <c r="G30" i="118"/>
  <c r="G29" i="118"/>
  <c r="G28" i="118"/>
  <c r="H28" i="118" s="1"/>
  <c r="N28" i="118" s="1"/>
  <c r="G27" i="118"/>
  <c r="G26" i="118"/>
  <c r="G25" i="118"/>
  <c r="H25" i="118" s="1"/>
  <c r="N25" i="118" s="1"/>
  <c r="G24" i="118"/>
  <c r="G23" i="118"/>
  <c r="G22" i="118"/>
  <c r="H22" i="118" s="1"/>
  <c r="N22" i="118" s="1"/>
  <c r="G21" i="118"/>
  <c r="G20" i="118"/>
  <c r="Q19" i="118"/>
  <c r="G19" i="118"/>
  <c r="H19" i="118" s="1"/>
  <c r="N19" i="118" s="1"/>
  <c r="G18" i="118"/>
  <c r="H18" i="118" s="1"/>
  <c r="N18" i="118" s="1"/>
  <c r="G17" i="118"/>
  <c r="F11" i="118"/>
  <c r="E11" i="118"/>
  <c r="G10" i="118"/>
  <c r="H10" i="118" s="1"/>
  <c r="N10" i="118" s="1"/>
  <c r="G9" i="118"/>
  <c r="H9" i="118" s="1"/>
  <c r="N9" i="118" s="1"/>
  <c r="G8" i="118"/>
  <c r="H8" i="118" s="1"/>
  <c r="N8" i="118" s="1"/>
  <c r="G7" i="118"/>
  <c r="H7" i="118" s="1"/>
  <c r="N7" i="118" s="1"/>
  <c r="G6" i="118"/>
  <c r="H6" i="118" s="1"/>
  <c r="N6" i="118" s="1"/>
  <c r="G5" i="118"/>
  <c r="H5" i="118" s="1"/>
  <c r="N5" i="118" s="1"/>
  <c r="G4" i="118"/>
  <c r="H4" i="118" s="1"/>
  <c r="N4" i="118" s="1"/>
  <c r="G3" i="118"/>
  <c r="G4" i="87"/>
  <c r="G5" i="87"/>
  <c r="E65" i="87"/>
  <c r="F65" i="87"/>
  <c r="G26" i="87"/>
  <c r="H26" i="87" s="1"/>
  <c r="N26" i="87" s="1"/>
  <c r="G27" i="87"/>
  <c r="H27" i="87" s="1"/>
  <c r="N27" i="87" s="1"/>
  <c r="G28" i="87"/>
  <c r="H28" i="87" s="1"/>
  <c r="N28" i="87" s="1"/>
  <c r="G29" i="87"/>
  <c r="G30" i="87"/>
  <c r="H30" i="87" s="1"/>
  <c r="N30" i="87" s="1"/>
  <c r="G31" i="87"/>
  <c r="H31" i="87" s="1"/>
  <c r="N31" i="87" s="1"/>
  <c r="G32" i="87"/>
  <c r="H32" i="87" s="1"/>
  <c r="N32" i="87" s="1"/>
  <c r="G33" i="87"/>
  <c r="G34" i="87"/>
  <c r="H34" i="87" s="1"/>
  <c r="N34" i="87" s="1"/>
  <c r="G35" i="87"/>
  <c r="H35" i="87" s="1"/>
  <c r="N35" i="87" s="1"/>
  <c r="G36" i="87"/>
  <c r="H36" i="87" s="1"/>
  <c r="N36" i="87" s="1"/>
  <c r="G37" i="87"/>
  <c r="G38" i="87"/>
  <c r="H38" i="87" s="1"/>
  <c r="N38" i="87" s="1"/>
  <c r="G39" i="87"/>
  <c r="H39" i="87" s="1"/>
  <c r="N39" i="87" s="1"/>
  <c r="G40" i="87"/>
  <c r="H40" i="87" s="1"/>
  <c r="N40" i="87" s="1"/>
  <c r="G41" i="87"/>
  <c r="G42" i="87"/>
  <c r="H42" i="87" s="1"/>
  <c r="N42" i="87" s="1"/>
  <c r="G43" i="87"/>
  <c r="H43" i="87" s="1"/>
  <c r="N43" i="87" s="1"/>
  <c r="G44" i="87"/>
  <c r="G45" i="87"/>
  <c r="G46" i="87"/>
  <c r="H46" i="87" s="1"/>
  <c r="N46" i="87" s="1"/>
  <c r="G47" i="87"/>
  <c r="H47" i="87" s="1"/>
  <c r="N47" i="87" s="1"/>
  <c r="G48" i="87"/>
  <c r="H48" i="87" s="1"/>
  <c r="N48" i="87" s="1"/>
  <c r="G49" i="87"/>
  <c r="G50" i="87"/>
  <c r="H50" i="87" s="1"/>
  <c r="N50" i="87" s="1"/>
  <c r="G51" i="87"/>
  <c r="H51" i="87" s="1"/>
  <c r="N51" i="87" s="1"/>
  <c r="G52" i="87"/>
  <c r="H52" i="87" s="1"/>
  <c r="N52" i="87" s="1"/>
  <c r="G53" i="87"/>
  <c r="G54" i="87"/>
  <c r="H54" i="87" s="1"/>
  <c r="N54" i="87" s="1"/>
  <c r="G55" i="87"/>
  <c r="H55" i="87" s="1"/>
  <c r="N55" i="87" s="1"/>
  <c r="G56" i="87"/>
  <c r="H56" i="87" s="1"/>
  <c r="N56" i="87" s="1"/>
  <c r="G57" i="87"/>
  <c r="G58" i="87"/>
  <c r="H58" i="87" s="1"/>
  <c r="N58" i="87" s="1"/>
  <c r="G59" i="87"/>
  <c r="H59" i="87" s="1"/>
  <c r="N59" i="87" s="1"/>
  <c r="G60" i="87"/>
  <c r="H60" i="87" s="1"/>
  <c r="N60" i="87" s="1"/>
  <c r="G61" i="87"/>
  <c r="G62" i="87"/>
  <c r="H62" i="87" s="1"/>
  <c r="N62" i="87" s="1"/>
  <c r="G63" i="87"/>
  <c r="H63" i="87" s="1"/>
  <c r="N63" i="87" s="1"/>
  <c r="G64" i="87"/>
  <c r="H64" i="87" s="1"/>
  <c r="N64" i="87" s="1"/>
  <c r="G25" i="87"/>
  <c r="E19" i="87"/>
  <c r="F19" i="87"/>
  <c r="G11" i="87"/>
  <c r="H11" i="87" s="1"/>
  <c r="N11" i="87" s="1"/>
  <c r="G12" i="87"/>
  <c r="H12" i="87" s="1"/>
  <c r="N12" i="87" s="1"/>
  <c r="G13" i="87"/>
  <c r="H13" i="87" s="1"/>
  <c r="N13" i="87" s="1"/>
  <c r="G14" i="87"/>
  <c r="H14" i="87" s="1"/>
  <c r="N14" i="87" s="1"/>
  <c r="G15" i="87"/>
  <c r="H15" i="87" s="1"/>
  <c r="N15" i="87" s="1"/>
  <c r="G16" i="87"/>
  <c r="H16" i="87" s="1"/>
  <c r="N16" i="87" s="1"/>
  <c r="G17" i="87"/>
  <c r="H17" i="87" s="1"/>
  <c r="N17" i="87" s="1"/>
  <c r="G18" i="87"/>
  <c r="H18" i="87" s="1"/>
  <c r="N18" i="87" s="1"/>
  <c r="H4" i="87"/>
  <c r="N4" i="87" s="1"/>
  <c r="H5" i="87"/>
  <c r="N5" i="87" s="1"/>
  <c r="G6" i="87"/>
  <c r="H6" i="87" s="1"/>
  <c r="N6" i="87" s="1"/>
  <c r="G7" i="87"/>
  <c r="H7" i="87" s="1"/>
  <c r="N7" i="87" s="1"/>
  <c r="G8" i="87"/>
  <c r="H8" i="87" s="1"/>
  <c r="N8" i="87" s="1"/>
  <c r="G9" i="87"/>
  <c r="H9" i="87" s="1"/>
  <c r="N9" i="87" s="1"/>
  <c r="G10" i="87"/>
  <c r="H10" i="87" s="1"/>
  <c r="N10" i="87" s="1"/>
  <c r="G3" i="87"/>
  <c r="H3" i="87" s="1"/>
  <c r="N3" i="87" s="1"/>
  <c r="AA12" i="85"/>
  <c r="AA13" i="85"/>
  <c r="AA14" i="85"/>
  <c r="AA17" i="85"/>
  <c r="AA22" i="85"/>
  <c r="AA11" i="85"/>
  <c r="G33" i="119" l="1"/>
  <c r="G11" i="118"/>
  <c r="J3" i="118"/>
  <c r="K3" i="118" s="1"/>
  <c r="M3" i="118" s="1"/>
  <c r="G41" i="118"/>
  <c r="H3" i="118"/>
  <c r="N3" i="118" s="1"/>
  <c r="H17" i="118"/>
  <c r="N17" i="118" s="1"/>
  <c r="J4" i="118"/>
  <c r="K4" i="118" s="1"/>
  <c r="M4" i="118" s="1"/>
  <c r="G11" i="119"/>
  <c r="M3" i="119"/>
  <c r="H11" i="119"/>
  <c r="N3" i="119"/>
  <c r="N11" i="119" s="1"/>
  <c r="L4" i="118"/>
  <c r="J24" i="118"/>
  <c r="J10" i="118"/>
  <c r="H34" i="118"/>
  <c r="N34" i="118" s="1"/>
  <c r="H37" i="118"/>
  <c r="N37" i="118" s="1"/>
  <c r="H40" i="118"/>
  <c r="N40" i="118" s="1"/>
  <c r="J9" i="118"/>
  <c r="H21" i="118"/>
  <c r="N21" i="118" s="1"/>
  <c r="H23" i="118"/>
  <c r="N23" i="118" s="1"/>
  <c r="H26" i="118"/>
  <c r="N26" i="118" s="1"/>
  <c r="H29" i="118"/>
  <c r="N29" i="118" s="1"/>
  <c r="H30" i="118"/>
  <c r="N30" i="118" s="1"/>
  <c r="H32" i="118"/>
  <c r="N32" i="118" s="1"/>
  <c r="J5" i="118"/>
  <c r="J7" i="118"/>
  <c r="J6" i="118"/>
  <c r="J22" i="118"/>
  <c r="J18" i="118"/>
  <c r="H20" i="118"/>
  <c r="N20" i="118" s="1"/>
  <c r="H24" i="118"/>
  <c r="N24" i="118" s="1"/>
  <c r="H27" i="118"/>
  <c r="N27" i="118" s="1"/>
  <c r="J8" i="118"/>
  <c r="J17" i="118"/>
  <c r="N19" i="87"/>
  <c r="H25" i="87"/>
  <c r="N25" i="87" s="1"/>
  <c r="H61" i="87"/>
  <c r="N61" i="87" s="1"/>
  <c r="H57" i="87"/>
  <c r="N57" i="87" s="1"/>
  <c r="H53" i="87"/>
  <c r="N53" i="87" s="1"/>
  <c r="H49" i="87"/>
  <c r="N49" i="87" s="1"/>
  <c r="H45" i="87"/>
  <c r="N45" i="87" s="1"/>
  <c r="H41" i="87"/>
  <c r="N41" i="87" s="1"/>
  <c r="H37" i="87"/>
  <c r="N37" i="87" s="1"/>
  <c r="H33" i="87"/>
  <c r="N33" i="87" s="1"/>
  <c r="H29" i="87"/>
  <c r="N29" i="87" s="1"/>
  <c r="H44" i="87"/>
  <c r="N44" i="87" s="1"/>
  <c r="G65" i="87"/>
  <c r="H19" i="87"/>
  <c r="G19" i="87"/>
  <c r="L3" i="118" l="1"/>
  <c r="J11" i="118"/>
  <c r="J25" i="118"/>
  <c r="K25" i="118" s="1"/>
  <c r="M25" i="118" s="1"/>
  <c r="J21" i="118"/>
  <c r="L21" i="118" s="1"/>
  <c r="J19" i="118"/>
  <c r="L19" i="118" s="1"/>
  <c r="N33" i="119"/>
  <c r="H33" i="119"/>
  <c r="L5" i="118"/>
  <c r="K5" i="118"/>
  <c r="M5" i="118" s="1"/>
  <c r="K9" i="118"/>
  <c r="M9" i="118" s="1"/>
  <c r="L9" i="118"/>
  <c r="N41" i="118"/>
  <c r="J23" i="118"/>
  <c r="H11" i="118"/>
  <c r="N11" i="118"/>
  <c r="L22" i="118"/>
  <c r="K22" i="118"/>
  <c r="M22" i="118" s="1"/>
  <c r="K17" i="118"/>
  <c r="L17" i="118"/>
  <c r="K6" i="118"/>
  <c r="M6" i="118" s="1"/>
  <c r="L6" i="118"/>
  <c r="J26" i="118"/>
  <c r="H41" i="118"/>
  <c r="J20" i="118"/>
  <c r="K7" i="118"/>
  <c r="M7" i="118" s="1"/>
  <c r="L7" i="118"/>
  <c r="K8" i="118"/>
  <c r="M8" i="118" s="1"/>
  <c r="L8" i="118"/>
  <c r="K18" i="118"/>
  <c r="M18" i="118" s="1"/>
  <c r="L18" i="118"/>
  <c r="L24" i="118"/>
  <c r="K24" i="118"/>
  <c r="M24" i="118" s="1"/>
  <c r="K10" i="118"/>
  <c r="M10" i="118" s="1"/>
  <c r="L10" i="118"/>
  <c r="H65" i="87"/>
  <c r="N65" i="87"/>
  <c r="K3" i="87"/>
  <c r="L3" i="87"/>
  <c r="G2" i="107" l="1"/>
  <c r="K19" i="118"/>
  <c r="M19" i="118" s="1"/>
  <c r="L25" i="118"/>
  <c r="K21" i="118"/>
  <c r="M21" i="118" s="1"/>
  <c r="L26" i="118"/>
  <c r="K26" i="118"/>
  <c r="M26" i="118" s="1"/>
  <c r="J27" i="118"/>
  <c r="L11" i="118"/>
  <c r="M17" i="118"/>
  <c r="L23" i="118"/>
  <c r="K23" i="118"/>
  <c r="M23" i="118" s="1"/>
  <c r="L20" i="118"/>
  <c r="K20" i="118"/>
  <c r="M20" i="118" s="1"/>
  <c r="K11" i="118"/>
  <c r="H2" i="107" l="1"/>
  <c r="I2" i="107"/>
  <c r="J28" i="118"/>
  <c r="J33" i="118"/>
  <c r="L27" i="118"/>
  <c r="K27" i="118"/>
  <c r="M27" i="118" s="1"/>
  <c r="J29" i="118" l="1"/>
  <c r="L28" i="118"/>
  <c r="K28" i="118"/>
  <c r="M28" i="118" s="1"/>
  <c r="L33" i="118"/>
  <c r="K33" i="118"/>
  <c r="M33" i="118" s="1"/>
  <c r="J34" i="118"/>
  <c r="L34" i="118" l="1"/>
  <c r="K34" i="118"/>
  <c r="M34" i="118" s="1"/>
  <c r="L29" i="118"/>
  <c r="K29" i="118"/>
  <c r="M29" i="118" s="1"/>
  <c r="J35" i="118"/>
  <c r="J30" i="118"/>
  <c r="L30" i="118" l="1"/>
  <c r="K30" i="118"/>
  <c r="M30" i="118" s="1"/>
  <c r="J32" i="118"/>
  <c r="J31" i="118"/>
  <c r="L35" i="118"/>
  <c r="K35" i="118"/>
  <c r="M35" i="118" s="1"/>
  <c r="J36" i="118"/>
  <c r="I7" i="119" l="1"/>
  <c r="I8" i="119" s="1"/>
  <c r="I9" i="119" s="1"/>
  <c r="I10" i="119" s="1"/>
  <c r="L32" i="118"/>
  <c r="K32" i="118"/>
  <c r="M32" i="118" s="1"/>
  <c r="L36" i="118"/>
  <c r="K36" i="118"/>
  <c r="M36" i="118" s="1"/>
  <c r="J37" i="118"/>
  <c r="L31" i="118"/>
  <c r="K31" i="118"/>
  <c r="M31" i="118" s="1"/>
  <c r="L11" i="119" l="1"/>
  <c r="J11" i="119"/>
  <c r="L37" i="118"/>
  <c r="K37" i="118"/>
  <c r="M37" i="118" s="1"/>
  <c r="J38" i="118"/>
  <c r="K11" i="119" l="1"/>
  <c r="J40" i="118"/>
  <c r="J39" i="118"/>
  <c r="L38" i="118"/>
  <c r="K38" i="118"/>
  <c r="M38" i="118" s="1"/>
  <c r="L39" i="118" l="1"/>
  <c r="K39" i="118"/>
  <c r="M39" i="118" s="1"/>
  <c r="L40" i="118"/>
  <c r="K40" i="118"/>
  <c r="J41" i="118"/>
  <c r="G5" i="107" l="1"/>
  <c r="J45" i="118"/>
  <c r="I17" i="119"/>
  <c r="I18" i="119" s="1"/>
  <c r="L41" i="118"/>
  <c r="M40" i="118"/>
  <c r="K41" i="118"/>
  <c r="I5" i="107" l="1"/>
  <c r="L45" i="118"/>
  <c r="H5" i="107"/>
  <c r="K45" i="118"/>
  <c r="I19" i="119"/>
  <c r="I20" i="119" s="1"/>
  <c r="I21" i="119" s="1"/>
  <c r="I22" i="119" s="1"/>
  <c r="I23" i="119" s="1"/>
  <c r="I24" i="119" s="1"/>
  <c r="I25" i="119" l="1"/>
  <c r="I26" i="119" s="1"/>
  <c r="I27" i="119" s="1"/>
  <c r="I28" i="119" s="1"/>
  <c r="I29" i="119" s="1"/>
  <c r="I30" i="119" s="1"/>
  <c r="I31" i="119" s="1"/>
  <c r="I32" i="119" s="1"/>
  <c r="L33" i="119" l="1"/>
  <c r="J33" i="119"/>
  <c r="K33" i="119" l="1"/>
  <c r="AB17" i="85" l="1"/>
  <c r="Z22" i="85"/>
  <c r="Z21" i="85"/>
  <c r="Z20" i="85"/>
  <c r="Z19" i="85"/>
  <c r="Z18" i="85"/>
  <c r="Z17" i="85"/>
  <c r="Z16" i="85"/>
  <c r="Z15" i="85"/>
  <c r="Z14" i="85"/>
  <c r="Z13" i="85"/>
  <c r="Z12" i="85"/>
  <c r="Z11" i="85"/>
  <c r="W52" i="85"/>
  <c r="W51" i="85"/>
  <c r="W50" i="85"/>
  <c r="W49" i="85"/>
  <c r="W48" i="85"/>
  <c r="W47" i="85"/>
  <c r="W46" i="85"/>
  <c r="W45" i="85"/>
  <c r="U52" i="85"/>
  <c r="X52" i="85" s="1"/>
  <c r="U51" i="85"/>
  <c r="X51" i="85" s="1"/>
  <c r="U50" i="85"/>
  <c r="X50" i="85" s="1"/>
  <c r="U49" i="85"/>
  <c r="X49" i="85" s="1"/>
  <c r="U48" i="85"/>
  <c r="X48" i="85" s="1"/>
  <c r="U47" i="85"/>
  <c r="X47" i="85" s="1"/>
  <c r="U46" i="85"/>
  <c r="X46" i="85" s="1"/>
  <c r="U45" i="85"/>
  <c r="X45" i="85" s="1"/>
  <c r="W43" i="85"/>
  <c r="W42" i="85"/>
  <c r="W41" i="85"/>
  <c r="W40" i="85"/>
  <c r="W39" i="85"/>
  <c r="W38" i="85"/>
  <c r="W37" i="85"/>
  <c r="W36" i="85"/>
  <c r="U43" i="85"/>
  <c r="X43" i="85" s="1"/>
  <c r="U42" i="85"/>
  <c r="X42" i="85" s="1"/>
  <c r="U41" i="85"/>
  <c r="X41" i="85" s="1"/>
  <c r="U40" i="85"/>
  <c r="X40" i="85" s="1"/>
  <c r="U39" i="85"/>
  <c r="X39" i="85" s="1"/>
  <c r="U38" i="85"/>
  <c r="X38" i="85" s="1"/>
  <c r="U37" i="85"/>
  <c r="X37" i="85" s="1"/>
  <c r="U36" i="85"/>
  <c r="X36" i="85" s="1"/>
  <c r="W34" i="85"/>
  <c r="W33" i="85"/>
  <c r="W32" i="85"/>
  <c r="U33" i="85"/>
  <c r="U34" i="85"/>
  <c r="X34" i="85" s="1"/>
  <c r="U32" i="85"/>
  <c r="X22" i="85"/>
  <c r="X21" i="85"/>
  <c r="X20" i="85"/>
  <c r="X19" i="85"/>
  <c r="X18" i="85"/>
  <c r="X17" i="85"/>
  <c r="X16" i="85"/>
  <c r="X15" i="85"/>
  <c r="X14" i="85"/>
  <c r="X13" i="85"/>
  <c r="X12" i="85"/>
  <c r="X11" i="85"/>
  <c r="V22" i="85"/>
  <c r="V21" i="85"/>
  <c r="V20" i="85"/>
  <c r="V19" i="85"/>
  <c r="V18" i="85"/>
  <c r="V17" i="85"/>
  <c r="V16" i="85"/>
  <c r="V15" i="85"/>
  <c r="V14" i="85"/>
  <c r="V13" i="85"/>
  <c r="V12" i="85"/>
  <c r="V11" i="85"/>
  <c r="T22" i="85"/>
  <c r="T21" i="85"/>
  <c r="AA21" i="85" s="1"/>
  <c r="T20" i="85"/>
  <c r="AA20" i="85" s="1"/>
  <c r="T19" i="85"/>
  <c r="AA19" i="85" s="1"/>
  <c r="T18" i="85"/>
  <c r="AA18" i="85" s="1"/>
  <c r="T17" i="85"/>
  <c r="T16" i="85"/>
  <c r="AA16" i="85" s="1"/>
  <c r="T15" i="85"/>
  <c r="AA15" i="85" s="1"/>
  <c r="T14" i="85"/>
  <c r="T13" i="85"/>
  <c r="T12" i="85"/>
  <c r="T11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P12" i="85"/>
  <c r="AB12" i="85" s="1"/>
  <c r="P13" i="85"/>
  <c r="AB13" i="85" s="1"/>
  <c r="P14" i="85"/>
  <c r="P15" i="85"/>
  <c r="AB15" i="85" s="1"/>
  <c r="P16" i="85"/>
  <c r="P17" i="85"/>
  <c r="P18" i="85"/>
  <c r="P19" i="85"/>
  <c r="P20" i="85"/>
  <c r="P21" i="85"/>
  <c r="P22" i="85"/>
  <c r="P11" i="85"/>
  <c r="AB11" i="85" s="1"/>
  <c r="F19" i="92"/>
  <c r="E4" i="92"/>
  <c r="E5" i="92"/>
  <c r="E6" i="92"/>
  <c r="E7" i="92"/>
  <c r="E8" i="92"/>
  <c r="E9" i="92"/>
  <c r="E10" i="92"/>
  <c r="E11" i="92"/>
  <c r="E12" i="92"/>
  <c r="E13" i="92"/>
  <c r="E14" i="92"/>
  <c r="E15" i="92"/>
  <c r="E16" i="92"/>
  <c r="E17" i="92"/>
  <c r="E18" i="92"/>
  <c r="E3" i="92"/>
  <c r="AB21" i="85" l="1"/>
  <c r="AB20" i="85"/>
  <c r="AB19" i="85"/>
  <c r="AB16" i="85"/>
  <c r="AB18" i="85"/>
  <c r="AB14" i="85"/>
  <c r="X33" i="85"/>
  <c r="AB22" i="85"/>
  <c r="X32" i="85"/>
  <c r="Q27" i="87"/>
  <c r="I4" i="87"/>
  <c r="I5" i="87" l="1"/>
  <c r="K4" i="87" l="1"/>
  <c r="L4" i="87"/>
  <c r="K5" i="87"/>
  <c r="I6" i="87"/>
  <c r="L4" i="97"/>
  <c r="M4" i="97" s="1"/>
  <c r="L5" i="97"/>
  <c r="L6" i="97"/>
  <c r="L7" i="97"/>
  <c r="L8" i="97"/>
  <c r="L12" i="97"/>
  <c r="I4" i="97"/>
  <c r="I7" i="97"/>
  <c r="I6" i="97"/>
  <c r="I12" i="97"/>
  <c r="L3" i="97"/>
  <c r="F3" i="97"/>
  <c r="G3" i="97" s="1"/>
  <c r="I3" i="97" l="1"/>
  <c r="M3" i="97"/>
  <c r="M5" i="87"/>
  <c r="L5" i="87"/>
  <c r="K6" i="87"/>
  <c r="I7" i="87"/>
  <c r="M4" i="87"/>
  <c r="M12" i="97"/>
  <c r="M8" i="97"/>
  <c r="I8" i="97"/>
  <c r="M7" i="97"/>
  <c r="M6" i="97"/>
  <c r="I5" i="97"/>
  <c r="M5" i="97"/>
  <c r="M13" i="97" l="1"/>
  <c r="I13" i="97"/>
  <c r="I8" i="87"/>
  <c r="J7" i="87"/>
  <c r="K7" i="87" s="1"/>
  <c r="L6" i="87"/>
  <c r="M3" i="87"/>
  <c r="J8" i="87" l="1"/>
  <c r="K8" i="87" s="1"/>
  <c r="I9" i="87"/>
  <c r="M6" i="87"/>
  <c r="M7" i="87"/>
  <c r="L7" i="87"/>
  <c r="J9" i="87" l="1"/>
  <c r="K9" i="87" s="1"/>
  <c r="I10" i="87"/>
  <c r="M8" i="87"/>
  <c r="L8" i="87"/>
  <c r="J10" i="87" l="1"/>
  <c r="K10" i="87" s="1"/>
  <c r="M10" i="87" s="1"/>
  <c r="I11" i="87"/>
  <c r="M9" i="87"/>
  <c r="L9" i="87"/>
  <c r="L10" i="87" l="1"/>
  <c r="I12" i="87"/>
  <c r="J11" i="87"/>
  <c r="K11" i="87" l="1"/>
  <c r="M11" i="87" s="1"/>
  <c r="L11" i="87"/>
  <c r="I13" i="87"/>
  <c r="J12" i="87"/>
  <c r="I14" i="87" l="1"/>
  <c r="J13" i="87"/>
  <c r="K12" i="87"/>
  <c r="M12" i="87" s="1"/>
  <c r="L12" i="87"/>
  <c r="K13" i="87" l="1"/>
  <c r="M13" i="87" s="1"/>
  <c r="L13" i="87"/>
  <c r="I15" i="87"/>
  <c r="J14" i="87"/>
  <c r="I16" i="87" l="1"/>
  <c r="K14" i="87"/>
  <c r="M14" i="87" s="1"/>
  <c r="L14" i="87"/>
  <c r="K15" i="87" l="1"/>
  <c r="M15" i="87" s="1"/>
  <c r="L15" i="87"/>
  <c r="I17" i="87"/>
  <c r="K16" i="87" l="1"/>
  <c r="M16" i="87" s="1"/>
  <c r="L16" i="87"/>
  <c r="I18" i="87"/>
  <c r="I25" i="87" s="1"/>
  <c r="K17" i="87" l="1"/>
  <c r="M17" i="87" s="1"/>
  <c r="L17" i="87"/>
  <c r="J19" i="87"/>
  <c r="I26" i="87" l="1"/>
  <c r="J25" i="87"/>
  <c r="L18" i="87"/>
  <c r="L19" i="87" s="1"/>
  <c r="K18" i="87"/>
  <c r="K19" i="87" l="1"/>
  <c r="M18" i="87"/>
  <c r="K25" i="87"/>
  <c r="L25" i="87"/>
  <c r="I33" i="87"/>
  <c r="I27" i="87"/>
  <c r="J26" i="87"/>
  <c r="K26" i="87" l="1"/>
  <c r="M26" i="87" s="1"/>
  <c r="L26" i="87"/>
  <c r="I28" i="87"/>
  <c r="J27" i="87"/>
  <c r="I34" i="87"/>
  <c r="J33" i="87"/>
  <c r="M25" i="87"/>
  <c r="K27" i="87" l="1"/>
  <c r="L27" i="87"/>
  <c r="I29" i="87"/>
  <c r="J28" i="87"/>
  <c r="L33" i="87"/>
  <c r="K33" i="87"/>
  <c r="M33" i="87" s="1"/>
  <c r="I35" i="87"/>
  <c r="I41" i="87"/>
  <c r="J34" i="87"/>
  <c r="I36" i="87" l="1"/>
  <c r="J35" i="87"/>
  <c r="K34" i="87"/>
  <c r="M34" i="87" s="1"/>
  <c r="L34" i="87"/>
  <c r="K28" i="87"/>
  <c r="M28" i="87" s="1"/>
  <c r="L28" i="87"/>
  <c r="I30" i="87"/>
  <c r="J29" i="87"/>
  <c r="I42" i="87"/>
  <c r="M27" i="87"/>
  <c r="L41" i="87" l="1"/>
  <c r="K41" i="87"/>
  <c r="M41" i="87" s="1"/>
  <c r="I43" i="87"/>
  <c r="I49" i="87"/>
  <c r="K35" i="87"/>
  <c r="M35" i="87" s="1"/>
  <c r="L35" i="87"/>
  <c r="L29" i="87"/>
  <c r="K29" i="87"/>
  <c r="M29" i="87" s="1"/>
  <c r="I37" i="87"/>
  <c r="J36" i="87"/>
  <c r="I31" i="87"/>
  <c r="J30" i="87"/>
  <c r="I38" i="87" l="1"/>
  <c r="J37" i="87"/>
  <c r="I44" i="87"/>
  <c r="K30" i="87"/>
  <c r="M30" i="87" s="1"/>
  <c r="L30" i="87"/>
  <c r="I32" i="87"/>
  <c r="J32" i="87" s="1"/>
  <c r="J31" i="87"/>
  <c r="K42" i="87"/>
  <c r="M42" i="87" s="1"/>
  <c r="L42" i="87"/>
  <c r="K36" i="87"/>
  <c r="M36" i="87" s="1"/>
  <c r="L36" i="87"/>
  <c r="I50" i="87"/>
  <c r="J49" i="87"/>
  <c r="K31" i="87" l="1"/>
  <c r="L31" i="87"/>
  <c r="K43" i="87"/>
  <c r="M43" i="87" s="1"/>
  <c r="L43" i="87"/>
  <c r="L49" i="87"/>
  <c r="K49" i="87"/>
  <c r="M49" i="87" s="1"/>
  <c r="K32" i="87"/>
  <c r="M32" i="87" s="1"/>
  <c r="L32" i="87"/>
  <c r="I45" i="87"/>
  <c r="I51" i="87"/>
  <c r="I57" i="87"/>
  <c r="J50" i="87"/>
  <c r="L37" i="87"/>
  <c r="K37" i="87"/>
  <c r="M37" i="87" s="1"/>
  <c r="I39" i="87"/>
  <c r="J38" i="87"/>
  <c r="I40" i="87" l="1"/>
  <c r="J40" i="87" s="1"/>
  <c r="J39" i="87"/>
  <c r="I58" i="87"/>
  <c r="I52" i="87"/>
  <c r="J51" i="87"/>
  <c r="K44" i="87"/>
  <c r="M44" i="87" s="1"/>
  <c r="L44" i="87"/>
  <c r="K38" i="87"/>
  <c r="M38" i="87" s="1"/>
  <c r="L38" i="87"/>
  <c r="K50" i="87"/>
  <c r="M50" i="87" s="1"/>
  <c r="L50" i="87"/>
  <c r="I46" i="87"/>
  <c r="M31" i="87"/>
  <c r="L57" i="87" l="1"/>
  <c r="K57" i="87"/>
  <c r="M57" i="87" s="1"/>
  <c r="I59" i="87"/>
  <c r="L45" i="87"/>
  <c r="K45" i="87"/>
  <c r="M45" i="87" s="1"/>
  <c r="K51" i="87"/>
  <c r="M51" i="87" s="1"/>
  <c r="L51" i="87"/>
  <c r="K39" i="87"/>
  <c r="M39" i="87" s="1"/>
  <c r="L39" i="87"/>
  <c r="I47" i="87"/>
  <c r="I53" i="87"/>
  <c r="J52" i="87"/>
  <c r="K40" i="87"/>
  <c r="M40" i="87" s="1"/>
  <c r="L40" i="87"/>
  <c r="K46" i="87" l="1"/>
  <c r="M46" i="87" s="1"/>
  <c r="L46" i="87"/>
  <c r="K58" i="87"/>
  <c r="M58" i="87" s="1"/>
  <c r="L58" i="87"/>
  <c r="I48" i="87"/>
  <c r="I60" i="87"/>
  <c r="L52" i="87"/>
  <c r="K52" i="87"/>
  <c r="M52" i="87" s="1"/>
  <c r="I54" i="87"/>
  <c r="J53" i="87"/>
  <c r="K59" i="87" l="1"/>
  <c r="M59" i="87" s="1"/>
  <c r="L59" i="87"/>
  <c r="L53" i="87"/>
  <c r="K53" i="87"/>
  <c r="M53" i="87" s="1"/>
  <c r="I55" i="87"/>
  <c r="J54" i="87"/>
  <c r="I61" i="87"/>
  <c r="K47" i="87"/>
  <c r="M47" i="87" s="1"/>
  <c r="L47" i="87"/>
  <c r="K48" i="87"/>
  <c r="M48" i="87" s="1"/>
  <c r="L48" i="87"/>
  <c r="I62" i="87" l="1"/>
  <c r="K54" i="87"/>
  <c r="M54" i="87" s="1"/>
  <c r="L54" i="87"/>
  <c r="L60" i="87"/>
  <c r="K60" i="87"/>
  <c r="M60" i="87" s="1"/>
  <c r="I56" i="87"/>
  <c r="J56" i="87" s="1"/>
  <c r="J55" i="87"/>
  <c r="K55" i="87" l="1"/>
  <c r="M55" i="87" s="1"/>
  <c r="L55" i="87"/>
  <c r="L56" i="87"/>
  <c r="K56" i="87"/>
  <c r="M56" i="87" s="1"/>
  <c r="L61" i="87"/>
  <c r="K61" i="87"/>
  <c r="M61" i="87" s="1"/>
  <c r="I63" i="87"/>
  <c r="K62" i="87" l="1"/>
  <c r="M62" i="87" s="1"/>
  <c r="L62" i="87"/>
  <c r="I64" i="87"/>
  <c r="K63" i="87" l="1"/>
  <c r="M63" i="87" s="1"/>
  <c r="L63" i="87"/>
  <c r="L64" i="87"/>
  <c r="L65" i="87" s="1"/>
  <c r="K64" i="87"/>
  <c r="J65" i="87"/>
  <c r="M64" i="87" l="1"/>
  <c r="K65" i="87"/>
</calcChain>
</file>

<file path=xl/sharedStrings.xml><?xml version="1.0" encoding="utf-8"?>
<sst xmlns="http://schemas.openxmlformats.org/spreadsheetml/2006/main" count="401" uniqueCount="79">
  <si>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</si>
  <si>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</si>
  <si>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</si>
  <si>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</si>
  <si>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</si>
  <si>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</si>
  <si>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</si>
  <si>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</si>
  <si>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</si>
  <si>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</si>
  <si>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 xml:space="preserve">Built up Area in 
Sq. Ft. 
</t>
  </si>
  <si>
    <t>Approved Inventory</t>
  </si>
  <si>
    <t>Sr.No</t>
  </si>
  <si>
    <t>Balc. Area</t>
  </si>
  <si>
    <t>Total Area</t>
  </si>
  <si>
    <t>Area in Sq.ft</t>
  </si>
  <si>
    <t>CA sq.M</t>
  </si>
  <si>
    <t>Rate</t>
  </si>
  <si>
    <t>Total Value</t>
  </si>
  <si>
    <t>Final Rate</t>
  </si>
  <si>
    <t>Avg</t>
  </si>
  <si>
    <t>1 BHK</t>
  </si>
  <si>
    <t>Status</t>
  </si>
  <si>
    <t>1 RK</t>
  </si>
  <si>
    <t>Proposed Inventory</t>
  </si>
  <si>
    <t>Rehab</t>
  </si>
  <si>
    <t xml:space="preserve"> Comp.</t>
  </si>
  <si>
    <t xml:space="preserve">As per Approved Plan / RERA Carpet Area in 
Sq. Ft.                      
</t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</si>
  <si>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</si>
  <si>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</si>
  <si>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Sale</t>
  </si>
  <si>
    <t>Approved - Sale Flat</t>
  </si>
  <si>
    <t>Proposed - Sale</t>
  </si>
  <si>
    <t>Approved - Rehab</t>
  </si>
  <si>
    <t>Proposed - Rehab</t>
  </si>
  <si>
    <t>1 BHK LANDOWNER</t>
  </si>
  <si>
    <t>1BHK</t>
  </si>
  <si>
    <t>1 RK LANDOWNER</t>
  </si>
  <si>
    <t>1RK</t>
  </si>
  <si>
    <t>101 /201</t>
  </si>
  <si>
    <t>102 /202</t>
  </si>
  <si>
    <t>103 /203</t>
  </si>
  <si>
    <t>Enc. Bal</t>
  </si>
  <si>
    <t>Open Bal</t>
  </si>
  <si>
    <t>C.B. Area</t>
  </si>
  <si>
    <t>108 /208</t>
  </si>
  <si>
    <t>Dry Bal</t>
  </si>
  <si>
    <t>301 to 701</t>
  </si>
  <si>
    <t>302 to 702</t>
  </si>
  <si>
    <t>303 to 703</t>
  </si>
  <si>
    <t>304 to 704</t>
  </si>
  <si>
    <t>305 to 705</t>
  </si>
  <si>
    <t>306 to 706</t>
  </si>
  <si>
    <t>307 to 707</t>
  </si>
  <si>
    <t>308 to 708</t>
  </si>
  <si>
    <t>1st flr</t>
  </si>
  <si>
    <t>2nd flr</t>
  </si>
  <si>
    <t>3rd to 7th flr</t>
  </si>
  <si>
    <t>Tot CA</t>
  </si>
  <si>
    <t>EVBT</t>
  </si>
  <si>
    <t xml:space="preserve">FSI </t>
  </si>
  <si>
    <t xml:space="preserve">Realizable Value /                   Fair Market Value                        as on date in ₹
</t>
  </si>
  <si>
    <t xml:space="preserve">Final Realizable Value after completion of flat                           (Including Car parking, GST &amp; Other Charges) in ₹
</t>
  </si>
  <si>
    <r>
      <t xml:space="preserve">Distress Sale Value in </t>
    </r>
    <r>
      <rPr>
        <b/>
        <sz val="7"/>
        <color theme="1"/>
        <rFont val="Rupee Foradian"/>
        <family val="2"/>
      </rPr>
      <t>`</t>
    </r>
  </si>
  <si>
    <t>Tot EVBT Area</t>
  </si>
  <si>
    <t xml:space="preserve">As per Approved Plan EVBTArea                   in 
Sq. Ft.                      
</t>
  </si>
  <si>
    <t xml:space="preserve">Total Area in 
Sq. Ft.                      
</t>
  </si>
  <si>
    <t xml:space="preserve">As per Builder  Carpet Area in 
Sq. Ft.                      
</t>
  </si>
  <si>
    <t xml:space="preserve">As per Builder EVBTArea                   in 
Sq. Ft.                      
</t>
  </si>
  <si>
    <r>
      <t xml:space="preserve">Rate per 
Sq. ft. on Total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</si>
  <si>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Sale / Rehab</t>
  </si>
  <si>
    <t>Flat</t>
  </si>
  <si>
    <t>A302</t>
  </si>
  <si>
    <t>Comp.</t>
  </si>
  <si>
    <t xml:space="preserve">                                               1 RK - 03                                          1 BHK - 21                                                                                                                                               </t>
  </si>
  <si>
    <t xml:space="preserve">                                               1 RK - 01                                          1 BHK - 07                                                                                                                                             </t>
  </si>
  <si>
    <t>DV</t>
  </si>
  <si>
    <t xml:space="preserve">                                               1 RK - 02                                          1 BHK - 14                                                                                                                                               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</si>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</sst>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[$-4009]General"/>
    <numFmt numFmtId="166" formatCode="#,##0.00&quot; &quot;;&quot; (&quot;#,##0.00&quot;)&quot;;&quot; -&quot;#&quot; &quot;;@&quot; &quot;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sz val="9"/>
      <color theme="1"/>
      <name val="Arial Narrow"/>
      <family val="2"/>
    </font>
    <font>
      <sz val="10"/>
      <name val="Arial Narrow"/>
      <family val="2"/>
    </font>
    <font>
      <b/>
      <sz val="7"/>
      <name val="Arial Narrow"/>
      <family val="2"/>
    </font>
    <font>
      <b/>
      <sz val="10"/>
      <name val="Arial Narrow"/>
      <family val="2"/>
    </font>
    <font>
      <sz val="10"/>
      <color rgb="FFFF0000"/>
      <name val="Calibri"/>
      <family val="2"/>
      <scheme val="minor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2"/>
      <color rgb="FFFF0000"/>
      <name val="Arial Narrow"/>
      <family val="2"/>
    </font>
    <font>
      <sz val="11"/>
      <color rgb="FF333333"/>
      <name val="Arial Narrow"/>
      <family val="2"/>
    </font>
    <font>
      <b/>
      <sz val="14"/>
      <name val="Arial Narrow"/>
      <family val="2"/>
    </font>
    <font>
      <b/>
      <sz val="11"/>
      <color rgb="FFFFFFFF"/>
      <name val="Arial Narrow"/>
      <family val="2"/>
    </font>
    <font>
      <sz val="10"/>
      <color rgb="FF333333"/>
      <name val="Arial Narrow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 Narrow"/>
      <family val="2"/>
    </font>
    <font>
      <b/>
      <sz val="12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 Narrow"/>
      <family val="2"/>
    </font>
    <font>
      <sz val="11"/>
      <color rgb="FF000000"/>
      <name val="Arial Narrow"/>
      <family val="2"/>
    </font>
    <font>
      <sz val="9"/>
      <color rgb="FF000000"/>
      <name val="Arial Narrow"/>
      <family val="2"/>
    </font>
    <font>
      <sz val="9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3F3F3"/>
        <bgColor rgb="FF000000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medium">
        <color rgb="FFE9E9E9"/>
      </left>
      <right style="medium">
        <color rgb="FFE9E9E9"/>
      </right>
      <top/>
      <bottom style="medium">
        <color rgb="FFE9E9E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29" fillId="0" borderId="0" applyBorder="0" applyProtection="0"/>
    <xf numFmtId="166" fontId="30" fillId="0" borderId="0" applyFont="0" applyBorder="0" applyProtection="0"/>
    <xf numFmtId="43" fontId="1" fillId="0" borderId="0" applyFont="0" applyFill="0" applyBorder="0" applyAlignment="0" applyProtection="0"/>
  </cellStyleXfs>
  <cellXfs count="158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2" fillId="0" borderId="0" xfId="0" applyFont="1" applyAlignment="1">
      <alignment horizontal="center" vertical="center"/>
    </xf>
    <xf numFmtId="1" fontId="10" fillId="0" borderId="0" xfId="0" applyNumberFormat="1" applyFont="1"/>
    <xf numFmtId="0" fontId="0" fillId="0" borderId="0" xfId="0" applyAlignment="1">
      <alignment horizontal="left"/>
    </xf>
    <xf numFmtId="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9" fillId="0" borderId="0" xfId="0" applyFont="1"/>
    <xf numFmtId="1" fontId="6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43" fontId="11" fillId="0" borderId="0" xfId="0" applyNumberFormat="1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3" fontId="22" fillId="0" borderId="0" xfId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/>
    </xf>
    <xf numFmtId="0" fontId="11" fillId="0" borderId="0" xfId="0" applyFont="1"/>
    <xf numFmtId="2" fontId="11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left"/>
    </xf>
    <xf numFmtId="1" fontId="16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43" fontId="20" fillId="0" borderId="0" xfId="1" applyFont="1" applyAlignment="1">
      <alignment horizontal="center" vertical="center"/>
    </xf>
    <xf numFmtId="43" fontId="20" fillId="0" borderId="0" xfId="0" applyNumberFormat="1" applyFont="1" applyAlignment="1">
      <alignment horizontal="center" vertical="center"/>
    </xf>
    <xf numFmtId="43" fontId="16" fillId="0" borderId="1" xfId="0" applyNumberFormat="1" applyFont="1" applyBorder="1" applyAlignment="1">
      <alignment horizontal="center" vertical="center"/>
    </xf>
    <xf numFmtId="43" fontId="16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43" fontId="20" fillId="0" borderId="1" xfId="0" applyNumberFormat="1" applyFont="1" applyBorder="1" applyAlignment="1">
      <alignment horizontal="center" vertical="center"/>
    </xf>
    <xf numFmtId="43" fontId="20" fillId="3" borderId="7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43" fontId="20" fillId="0" borderId="1" xfId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1" fontId="18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16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1" fontId="18" fillId="0" borderId="1" xfId="0" applyNumberFormat="1" applyFont="1" applyBorder="1" applyAlignment="1">
      <alignment horizontal="center"/>
    </xf>
    <xf numFmtId="0" fontId="28" fillId="0" borderId="0" xfId="0" applyFont="1"/>
    <xf numFmtId="0" fontId="9" fillId="0" borderId="0" xfId="0" applyFont="1"/>
    <xf numFmtId="0" fontId="7" fillId="0" borderId="1" xfId="0" applyFont="1" applyBorder="1" applyAlignment="1">
      <alignment horizontal="center" vertical="center" wrapText="1"/>
    </xf>
    <xf numFmtId="0" fontId="28" fillId="0" borderId="1" xfId="0" applyFont="1" applyBorder="1"/>
    <xf numFmtId="0" fontId="5" fillId="0" borderId="6" xfId="0" applyFont="1" applyBorder="1" applyAlignment="1">
      <alignment horizontal="center" vertical="center"/>
    </xf>
    <xf numFmtId="1" fontId="18" fillId="0" borderId="6" xfId="0" applyNumberFormat="1" applyFont="1" applyBorder="1" applyAlignment="1">
      <alignment horizontal="center"/>
    </xf>
    <xf numFmtId="0" fontId="22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/>
    </xf>
    <xf numFmtId="164" fontId="5" fillId="0" borderId="2" xfId="1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3" fontId="6" fillId="0" borderId="1" xfId="0" applyNumberFormat="1" applyFont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35" fillId="4" borderId="8" xfId="0" applyFont="1" applyFill="1" applyBorder="1" applyAlignment="1">
      <alignment horizontal="center" vertical="top" wrapText="1"/>
    </xf>
    <xf numFmtId="0" fontId="36" fillId="4" borderId="8" xfId="0" applyFont="1" applyFill="1" applyBorder="1" applyAlignment="1">
      <alignment horizontal="center" wrapText="1"/>
    </xf>
    <xf numFmtId="0" fontId="37" fillId="5" borderId="8" xfId="0" applyFont="1" applyFill="1" applyBorder="1" applyAlignment="1">
      <alignment horizontal="center" wrapText="1"/>
    </xf>
    <xf numFmtId="0" fontId="38" fillId="4" borderId="8" xfId="0" applyFont="1" applyFill="1" applyBorder="1" applyAlignment="1">
      <alignment horizontal="center" vertical="top" wrapText="1"/>
    </xf>
    <xf numFmtId="1" fontId="15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2" borderId="8" xfId="0" applyFont="1" applyFill="1" applyBorder="1" applyAlignment="1">
      <alignment horizontal="center" wrapText="1"/>
    </xf>
    <xf numFmtId="1" fontId="40" fillId="0" borderId="0" xfId="0" applyNumberFormat="1" applyFont="1" applyAlignment="1">
      <alignment horizontal="center" vertical="center"/>
    </xf>
    <xf numFmtId="0" fontId="37" fillId="2" borderId="9" xfId="0" applyFont="1" applyFill="1" applyBorder="1" applyAlignment="1">
      <alignment horizontal="center" wrapText="1"/>
    </xf>
    <xf numFmtId="0" fontId="37" fillId="6" borderId="9" xfId="0" applyFont="1" applyFill="1" applyBorder="1" applyAlignment="1">
      <alignment horizontal="center" wrapText="1"/>
    </xf>
    <xf numFmtId="1" fontId="41" fillId="0" borderId="0" xfId="0" applyNumberFormat="1" applyFont="1" applyAlignment="1">
      <alignment horizontal="center" vertical="center"/>
    </xf>
    <xf numFmtId="1" fontId="41" fillId="0" borderId="1" xfId="0" applyNumberFormat="1" applyFont="1" applyBorder="1" applyAlignment="1">
      <alignment horizontal="center" vertical="center"/>
    </xf>
    <xf numFmtId="0" fontId="39" fillId="7" borderId="0" xfId="0" applyFont="1" applyFill="1" applyAlignment="1">
      <alignment horizontal="center" vertical="center"/>
    </xf>
    <xf numFmtId="1" fontId="39" fillId="7" borderId="0" xfId="0" applyNumberFormat="1" applyFont="1" applyFill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/>
    </xf>
    <xf numFmtId="1" fontId="42" fillId="0" borderId="1" xfId="0" applyNumberFormat="1" applyFont="1" applyBorder="1" applyAlignment="1">
      <alignment horizontal="center" vertical="center"/>
    </xf>
    <xf numFmtId="1" fontId="42" fillId="0" borderId="1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1" fontId="41" fillId="0" borderId="3" xfId="0" applyNumberFormat="1" applyFont="1" applyBorder="1" applyAlignment="1">
      <alignment horizontal="center" vertical="center"/>
    </xf>
    <xf numFmtId="1" fontId="42" fillId="0" borderId="3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43" fontId="7" fillId="0" borderId="2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1" xfId="1" applyNumberFormat="1" applyFont="1" applyFill="1" applyBorder="1" applyAlignment="1">
      <alignment horizontal="left"/>
    </xf>
    <xf numFmtId="164" fontId="6" fillId="0" borderId="1" xfId="1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/>
    </xf>
    <xf numFmtId="164" fontId="5" fillId="0" borderId="1" xfId="1" applyNumberFormat="1" applyFont="1" applyFill="1" applyBorder="1" applyAlignment="1">
      <alignment horizontal="left"/>
    </xf>
    <xf numFmtId="43" fontId="5" fillId="0" borderId="1" xfId="1" applyFont="1" applyFill="1" applyBorder="1" applyAlignment="1">
      <alignment horizontal="center" vertical="top" wrapText="1"/>
    </xf>
    <xf numFmtId="0" fontId="5" fillId="0" borderId="6" xfId="0" applyFont="1" applyBorder="1" applyAlignment="1">
      <alignment horizontal="center"/>
    </xf>
    <xf numFmtId="164" fontId="5" fillId="0" borderId="6" xfId="1" applyNumberFormat="1" applyFont="1" applyFill="1" applyBorder="1" applyAlignment="1">
      <alignment horizontal="left"/>
    </xf>
    <xf numFmtId="164" fontId="5" fillId="0" borderId="6" xfId="1" applyNumberFormat="1" applyFont="1" applyFill="1" applyBorder="1" applyAlignment="1">
      <alignment horizontal="center"/>
    </xf>
    <xf numFmtId="43" fontId="5" fillId="0" borderId="6" xfId="1" applyFont="1" applyFill="1" applyBorder="1" applyAlignment="1">
      <alignment horizontal="center" vertical="top" wrapText="1"/>
    </xf>
    <xf numFmtId="43" fontId="7" fillId="0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0" fontId="31" fillId="0" borderId="0" xfId="0" applyFont="1"/>
    <xf numFmtId="43" fontId="31" fillId="0" borderId="0" xfId="1" applyFont="1" applyFill="1"/>
    <xf numFmtId="1" fontId="15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164" fontId="31" fillId="0" borderId="0" xfId="0" applyNumberFormat="1" applyFont="1"/>
    <xf numFmtId="0" fontId="2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/>
    </xf>
    <xf numFmtId="164" fontId="15" fillId="0" borderId="1" xfId="1" applyNumberFormat="1" applyFont="1" applyFill="1" applyBorder="1" applyAlignment="1">
      <alignment horizontal="left"/>
    </xf>
    <xf numFmtId="164" fontId="15" fillId="0" borderId="1" xfId="1" applyNumberFormat="1" applyFont="1" applyFill="1" applyBorder="1" applyAlignment="1">
      <alignment horizontal="center"/>
    </xf>
    <xf numFmtId="164" fontId="15" fillId="0" borderId="1" xfId="1" applyNumberFormat="1" applyFont="1" applyFill="1" applyBorder="1" applyAlignment="1">
      <alignment horizontal="center" vertical="top" wrapText="1"/>
    </xf>
    <xf numFmtId="0" fontId="39" fillId="0" borderId="1" xfId="0" applyFont="1" applyBorder="1" applyAlignment="1">
      <alignment horizontal="center"/>
    </xf>
    <xf numFmtId="164" fontId="39" fillId="0" borderId="1" xfId="1" applyNumberFormat="1" applyFont="1" applyFill="1" applyBorder="1" applyAlignment="1">
      <alignment horizontal="left"/>
    </xf>
    <xf numFmtId="164" fontId="39" fillId="0" borderId="1" xfId="1" applyNumberFormat="1" applyFont="1" applyFill="1" applyBorder="1" applyAlignment="1">
      <alignment horizontal="center"/>
    </xf>
    <xf numFmtId="43" fontId="39" fillId="0" borderId="1" xfId="1" applyFont="1" applyFill="1" applyBorder="1" applyAlignment="1">
      <alignment horizontal="center" vertical="top" wrapText="1"/>
    </xf>
    <xf numFmtId="0" fontId="39" fillId="0" borderId="1" xfId="0" applyFont="1" applyBorder="1" applyAlignment="1">
      <alignment horizontal="center" vertical="center"/>
    </xf>
    <xf numFmtId="164" fontId="39" fillId="0" borderId="1" xfId="0" applyNumberFormat="1" applyFont="1" applyBorder="1" applyAlignment="1">
      <alignment horizontal="center" vertical="center"/>
    </xf>
    <xf numFmtId="164" fontId="39" fillId="0" borderId="1" xfId="1" applyNumberFormat="1" applyFont="1" applyFill="1" applyBorder="1" applyAlignment="1">
      <alignment horizontal="center" vertical="center"/>
    </xf>
    <xf numFmtId="43" fontId="39" fillId="0" borderId="1" xfId="1" applyFont="1" applyFill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3" fontId="28" fillId="0" borderId="1" xfId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</cellXfs>
  <cellStyles count="7">
    <cellStyle name="Comma" xfId="1" builtinId="3"/>
    <cellStyle name="Comma 2" xfId="3" xr:uid="{00000000-0005-0000-0000-000001000000}"/>
    <cellStyle name="Comma 3" xfId="5" xr:uid="{6F3278CE-B968-476E-AE0B-56A9D095242A}"/>
    <cellStyle name="Comma 4" xfId="6" xr:uid="{89D41C42-A5EA-41EE-9920-DB38F4911593}"/>
    <cellStyle name="Normal" xfId="0" builtinId="0"/>
    <cellStyle name="Normal 2" xfId="2" xr:uid="{00000000-0005-0000-0000-000003000000}"/>
    <cellStyle name="Normal 3" xfId="4" xr:uid="{49F60C21-2E3B-4AB3-93FB-05273A03E9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315310</xdr:colOff>
      <xdr:row>0</xdr:row>
      <xdr:rowOff>0</xdr:rowOff>
    </xdr:from>
    <xdr:to>
      <xdr:col>12</xdr:col>
      <xdr:colOff>68730</xdr:colOff>
      <xdr:row>20</xdr:row>
      <xdr:rowOff>74152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8365E-F6A6-E63B-3FFB-84BC91B1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6672" y="0"/>
          <a:ext cx="4614455" cy="415348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17</xdr:col>
      <xdr:colOff>183931</xdr:colOff>
      <xdr:row>59</xdr:row>
      <xdr:rowOff>119225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FC2461-0F88-693B-6952-353968FEE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4190" y="4762500"/>
          <a:ext cx="6010603" cy="7049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95250</xdr:rowOff>
    </xdr:from>
    <xdr:to>
      <xdr:col>12</xdr:col>
      <xdr:colOff>591530</xdr:colOff>
      <xdr:row>29</xdr:row>
      <xdr:rowOff>29337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4364EE-5EE6-57B5-050F-75C9B14E5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95250"/>
          <a:ext cx="7020905" cy="5458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372D8-CCF2-924A-E805-922A67B42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7830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15</xdr:col>
      <xdr:colOff>39296</xdr:colOff>
      <xdr:row>88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521D65-B3C4-478E-179D-1D57858E3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8382000"/>
          <a:ext cx="8573696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65"/>
  <sheetViews>
    <sheetView tabSelected="1" topLeftCell="A52" zoomScale="160" zoomScaleNormal="160" workbookViewId="0">
      <selection activeCell="A24" sqref="A24:N65"/>
    </sheetView>
  </sheetViews>
  <sheetFormatPr defaultRowHeight="15"/>
  <cols>
    <col min="1" max="1" width="4" style="42" customWidth="1"/>
    <col min="2" max="3" width="5.140625" style="41" customWidth="1"/>
    <col min="4" max="4" width="6.7109375" style="24" customWidth="1"/>
    <col min="5" max="6" width="6.7109375" style="25" customWidth="1"/>
    <col min="7" max="7" width="5.5703125" style="25" customWidth="1"/>
    <col min="8" max="8" width="7" style="14" customWidth="1"/>
    <col min="9" max="9" width="7.140625" style="124" customWidth="1"/>
    <col min="10" max="10" width="10.42578125" style="124" customWidth="1"/>
    <col min="11" max="11" width="9.85546875" style="124" customWidth="1"/>
    <col min="12" max="12" width="10.5703125" style="124" customWidth="1"/>
    <col min="13" max="13" width="7.7109375" style="125" customWidth="1"/>
    <col min="14" max="14" width="9.28515625" style="124" customWidth="1"/>
    <col min="16" max="16" width="11.7109375" customWidth="1"/>
    <col min="17" max="17" width="11.28515625" customWidth="1"/>
    <col min="18" max="18" width="9.5703125" customWidth="1"/>
    <col min="19" max="19" width="9.28515625" style="1" customWidth="1"/>
    <col min="22" max="23" width="14.85546875" customWidth="1"/>
    <col min="29" max="29" width="16.140625" customWidth="1"/>
  </cols>
  <sheetData>
    <row r="1" spans="1:20" ht="24" customHeight="1">
      <c r="A1" s="130" t="s">
        <v>11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20" ht="62.25" customHeight="1">
      <c r="A2" s="12" t="s">
        <v>1</v>
      </c>
      <c r="B2" s="12" t="s">
        <v>0</v>
      </c>
      <c r="C2" s="13" t="s">
        <v>2</v>
      </c>
      <c r="D2" s="13" t="s">
        <v>26</v>
      </c>
      <c r="E2" s="13" t="s">
        <v>27</v>
      </c>
      <c r="F2" s="13" t="s">
        <v>65</v>
      </c>
      <c r="G2" s="13" t="s">
        <v>66</v>
      </c>
      <c r="H2" s="13" t="s">
        <v>10</v>
      </c>
      <c r="I2" s="106" t="s">
        <v>69</v>
      </c>
      <c r="J2" s="67" t="s">
        <v>61</v>
      </c>
      <c r="K2" s="67" t="s">
        <v>62</v>
      </c>
      <c r="L2" s="107" t="s">
        <v>63</v>
      </c>
      <c r="M2" s="108" t="s">
        <v>28</v>
      </c>
      <c r="N2" s="109" t="s">
        <v>29</v>
      </c>
      <c r="O2" s="67" t="s">
        <v>70</v>
      </c>
    </row>
    <row r="3" spans="1:20">
      <c r="A3" s="99">
        <v>1</v>
      </c>
      <c r="B3" s="100">
        <v>101</v>
      </c>
      <c r="C3" s="101">
        <v>1</v>
      </c>
      <c r="D3" s="98" t="s">
        <v>21</v>
      </c>
      <c r="E3" s="95">
        <v>291</v>
      </c>
      <c r="F3" s="95">
        <v>167</v>
      </c>
      <c r="G3" s="95">
        <f>E3+F3</f>
        <v>458</v>
      </c>
      <c r="H3" s="101">
        <f>G3*1.1</f>
        <v>503.80000000000007</v>
      </c>
      <c r="I3" s="141">
        <v>11800</v>
      </c>
      <c r="J3" s="142">
        <v>0</v>
      </c>
      <c r="K3" s="143">
        <f>ROUND(J3*1.08,0)</f>
        <v>0</v>
      </c>
      <c r="L3" s="143">
        <f>J3*0.8</f>
        <v>0</v>
      </c>
      <c r="M3" s="144">
        <f t="shared" ref="M3" si="0">MROUND((K3*0.025/12),500)</f>
        <v>0</v>
      </c>
      <c r="N3" s="143">
        <f>H3*2600</f>
        <v>1309880.0000000002</v>
      </c>
      <c r="O3" s="126" t="s">
        <v>25</v>
      </c>
      <c r="P3" s="6"/>
      <c r="Q3" s="7"/>
      <c r="S3" s="3"/>
      <c r="T3" s="3"/>
    </row>
    <row r="4" spans="1:20">
      <c r="A4" s="99">
        <v>2</v>
      </c>
      <c r="B4" s="100">
        <v>102</v>
      </c>
      <c r="C4" s="101">
        <v>1</v>
      </c>
      <c r="D4" s="98" t="s">
        <v>21</v>
      </c>
      <c r="E4" s="95">
        <v>293</v>
      </c>
      <c r="F4" s="95">
        <v>164</v>
      </c>
      <c r="G4" s="95">
        <f t="shared" ref="G4:G18" si="1">E4+F4</f>
        <v>457</v>
      </c>
      <c r="H4" s="101">
        <f t="shared" ref="H4:H18" si="2">G4*1.1</f>
        <v>502.70000000000005</v>
      </c>
      <c r="I4" s="141">
        <f t="shared" ref="I4:I18" si="3">I3</f>
        <v>11800</v>
      </c>
      <c r="J4" s="142">
        <v>0</v>
      </c>
      <c r="K4" s="143">
        <f t="shared" ref="K4:K18" si="4">ROUND(J4*1.08,0)</f>
        <v>0</v>
      </c>
      <c r="L4" s="143">
        <f t="shared" ref="L4:L18" si="5">J4*0.8</f>
        <v>0</v>
      </c>
      <c r="M4" s="144">
        <f t="shared" ref="M4:M18" si="6">MROUND((K4*0.025/12),500)</f>
        <v>0</v>
      </c>
      <c r="N4" s="143">
        <f t="shared" ref="N4:N18" si="7">H4*2600</f>
        <v>1307020.0000000002</v>
      </c>
      <c r="O4" s="126" t="s">
        <v>25</v>
      </c>
      <c r="P4" s="6"/>
      <c r="Q4" s="7"/>
      <c r="S4" s="3"/>
      <c r="T4" s="3"/>
    </row>
    <row r="5" spans="1:20">
      <c r="A5" s="99">
        <v>3</v>
      </c>
      <c r="B5" s="100">
        <v>103</v>
      </c>
      <c r="C5" s="101">
        <v>1</v>
      </c>
      <c r="D5" s="98" t="s">
        <v>21</v>
      </c>
      <c r="E5" s="95">
        <v>277</v>
      </c>
      <c r="F5" s="95">
        <v>167</v>
      </c>
      <c r="G5" s="95">
        <f t="shared" si="1"/>
        <v>444</v>
      </c>
      <c r="H5" s="101">
        <f t="shared" si="2"/>
        <v>488.40000000000003</v>
      </c>
      <c r="I5" s="141">
        <f t="shared" ref="I5:I10" si="8">I4</f>
        <v>11800</v>
      </c>
      <c r="J5" s="142">
        <v>0</v>
      </c>
      <c r="K5" s="143">
        <f t="shared" si="4"/>
        <v>0</v>
      </c>
      <c r="L5" s="143">
        <f t="shared" si="5"/>
        <v>0</v>
      </c>
      <c r="M5" s="144">
        <f t="shared" si="6"/>
        <v>0</v>
      </c>
      <c r="N5" s="143">
        <f t="shared" si="7"/>
        <v>1269840</v>
      </c>
      <c r="O5" s="126" t="s">
        <v>25</v>
      </c>
      <c r="P5" s="6"/>
      <c r="Q5" s="7"/>
      <c r="S5" s="3"/>
      <c r="T5" s="3"/>
    </row>
    <row r="6" spans="1:20">
      <c r="A6" s="99">
        <v>4</v>
      </c>
      <c r="B6" s="100">
        <v>104</v>
      </c>
      <c r="C6" s="101">
        <v>1</v>
      </c>
      <c r="D6" s="98" t="s">
        <v>21</v>
      </c>
      <c r="E6" s="95">
        <v>326</v>
      </c>
      <c r="F6" s="95">
        <v>80</v>
      </c>
      <c r="G6" s="95">
        <f t="shared" si="1"/>
        <v>406</v>
      </c>
      <c r="H6" s="101">
        <f t="shared" si="2"/>
        <v>446.6</v>
      </c>
      <c r="I6" s="141">
        <f t="shared" si="8"/>
        <v>11800</v>
      </c>
      <c r="J6" s="142">
        <v>0</v>
      </c>
      <c r="K6" s="143">
        <f t="shared" si="4"/>
        <v>0</v>
      </c>
      <c r="L6" s="143">
        <f t="shared" si="5"/>
        <v>0</v>
      </c>
      <c r="M6" s="144">
        <f t="shared" si="6"/>
        <v>0</v>
      </c>
      <c r="N6" s="143">
        <f t="shared" si="7"/>
        <v>1161160</v>
      </c>
      <c r="O6" s="126" t="s">
        <v>25</v>
      </c>
      <c r="P6" s="6"/>
      <c r="Q6" s="7"/>
      <c r="S6" s="3"/>
      <c r="T6" s="3"/>
    </row>
    <row r="7" spans="1:20">
      <c r="A7" s="99">
        <v>5</v>
      </c>
      <c r="B7" s="100">
        <v>105</v>
      </c>
      <c r="C7" s="101">
        <v>1</v>
      </c>
      <c r="D7" s="103" t="s">
        <v>21</v>
      </c>
      <c r="E7" s="104">
        <v>328</v>
      </c>
      <c r="F7" s="95">
        <v>168</v>
      </c>
      <c r="G7" s="95">
        <f t="shared" si="1"/>
        <v>496</v>
      </c>
      <c r="H7" s="105">
        <f t="shared" si="2"/>
        <v>545.6</v>
      </c>
      <c r="I7" s="141">
        <f t="shared" si="8"/>
        <v>11800</v>
      </c>
      <c r="J7" s="142">
        <f t="shared" ref="J7:J14" si="9">G7*I7</f>
        <v>5852800</v>
      </c>
      <c r="K7" s="143">
        <f t="shared" si="4"/>
        <v>6321024</v>
      </c>
      <c r="L7" s="143">
        <f t="shared" si="5"/>
        <v>4682240</v>
      </c>
      <c r="M7" s="144">
        <f t="shared" si="6"/>
        <v>13000</v>
      </c>
      <c r="N7" s="143">
        <f t="shared" si="7"/>
        <v>1418560</v>
      </c>
      <c r="O7" s="126" t="s">
        <v>30</v>
      </c>
      <c r="P7" s="6"/>
      <c r="Q7" s="7"/>
      <c r="S7" s="3"/>
      <c r="T7" s="3"/>
    </row>
    <row r="8" spans="1:20">
      <c r="A8" s="99">
        <v>6</v>
      </c>
      <c r="B8" s="100">
        <v>106</v>
      </c>
      <c r="C8" s="101">
        <v>1</v>
      </c>
      <c r="D8" s="98" t="s">
        <v>21</v>
      </c>
      <c r="E8" s="95">
        <v>328</v>
      </c>
      <c r="F8" s="95">
        <v>168</v>
      </c>
      <c r="G8" s="95">
        <f t="shared" si="1"/>
        <v>496</v>
      </c>
      <c r="H8" s="101">
        <f t="shared" si="2"/>
        <v>545.6</v>
      </c>
      <c r="I8" s="141">
        <f t="shared" si="8"/>
        <v>11800</v>
      </c>
      <c r="J8" s="142">
        <f t="shared" si="9"/>
        <v>5852800</v>
      </c>
      <c r="K8" s="143">
        <f t="shared" si="4"/>
        <v>6321024</v>
      </c>
      <c r="L8" s="143">
        <f t="shared" si="5"/>
        <v>4682240</v>
      </c>
      <c r="M8" s="144">
        <f t="shared" si="6"/>
        <v>13000</v>
      </c>
      <c r="N8" s="143">
        <f t="shared" si="7"/>
        <v>1418560</v>
      </c>
      <c r="O8" s="126" t="s">
        <v>30</v>
      </c>
      <c r="P8" s="6"/>
      <c r="Q8" s="7"/>
      <c r="S8" s="3"/>
      <c r="T8" s="3"/>
    </row>
    <row r="9" spans="1:20">
      <c r="A9" s="99">
        <v>7</v>
      </c>
      <c r="B9" s="100">
        <v>107</v>
      </c>
      <c r="C9" s="101">
        <v>1</v>
      </c>
      <c r="D9" s="98" t="s">
        <v>23</v>
      </c>
      <c r="E9" s="95">
        <v>239</v>
      </c>
      <c r="F9" s="95">
        <v>52</v>
      </c>
      <c r="G9" s="95">
        <f t="shared" si="1"/>
        <v>291</v>
      </c>
      <c r="H9" s="101">
        <f t="shared" si="2"/>
        <v>320.10000000000002</v>
      </c>
      <c r="I9" s="141">
        <f t="shared" si="8"/>
        <v>11800</v>
      </c>
      <c r="J9" s="142">
        <f t="shared" si="9"/>
        <v>3433800</v>
      </c>
      <c r="K9" s="143">
        <f t="shared" si="4"/>
        <v>3708504</v>
      </c>
      <c r="L9" s="143">
        <f t="shared" si="5"/>
        <v>2747040</v>
      </c>
      <c r="M9" s="144">
        <f t="shared" si="6"/>
        <v>7500</v>
      </c>
      <c r="N9" s="143">
        <f t="shared" si="7"/>
        <v>832260.00000000012</v>
      </c>
      <c r="O9" s="126" t="s">
        <v>30</v>
      </c>
      <c r="P9" s="6"/>
      <c r="Q9" s="7"/>
      <c r="S9" s="3"/>
      <c r="T9" s="3"/>
    </row>
    <row r="10" spans="1:20">
      <c r="A10" s="99">
        <v>8</v>
      </c>
      <c r="B10" s="100">
        <v>108</v>
      </c>
      <c r="C10" s="101">
        <v>1</v>
      </c>
      <c r="D10" s="98" t="s">
        <v>21</v>
      </c>
      <c r="E10" s="95">
        <v>299</v>
      </c>
      <c r="F10" s="95">
        <v>166</v>
      </c>
      <c r="G10" s="95">
        <f t="shared" si="1"/>
        <v>465</v>
      </c>
      <c r="H10" s="101">
        <f t="shared" si="2"/>
        <v>511.50000000000006</v>
      </c>
      <c r="I10" s="141">
        <f t="shared" si="8"/>
        <v>11800</v>
      </c>
      <c r="J10" s="142">
        <f t="shared" si="9"/>
        <v>5487000</v>
      </c>
      <c r="K10" s="143">
        <f t="shared" si="4"/>
        <v>5925960</v>
      </c>
      <c r="L10" s="143">
        <f t="shared" si="5"/>
        <v>4389600</v>
      </c>
      <c r="M10" s="144">
        <f t="shared" si="6"/>
        <v>12500</v>
      </c>
      <c r="N10" s="143">
        <f t="shared" si="7"/>
        <v>1329900.0000000002</v>
      </c>
      <c r="O10" s="126" t="s">
        <v>30</v>
      </c>
      <c r="P10" s="6"/>
      <c r="Q10" s="7"/>
      <c r="S10" s="3"/>
      <c r="T10" s="3"/>
    </row>
    <row r="11" spans="1:20" s="26" customFormat="1">
      <c r="A11" s="99">
        <v>9</v>
      </c>
      <c r="B11" s="100">
        <v>201</v>
      </c>
      <c r="C11" s="101">
        <v>2</v>
      </c>
      <c r="D11" s="98" t="s">
        <v>21</v>
      </c>
      <c r="E11" s="95">
        <v>291</v>
      </c>
      <c r="F11" s="95">
        <v>167</v>
      </c>
      <c r="G11" s="95">
        <f t="shared" si="1"/>
        <v>458</v>
      </c>
      <c r="H11" s="101">
        <f t="shared" si="2"/>
        <v>503.80000000000007</v>
      </c>
      <c r="I11" s="141">
        <f>I10+50</f>
        <v>11850</v>
      </c>
      <c r="J11" s="142">
        <f t="shared" si="9"/>
        <v>5427300</v>
      </c>
      <c r="K11" s="143">
        <f t="shared" si="4"/>
        <v>5861484</v>
      </c>
      <c r="L11" s="143">
        <f t="shared" si="5"/>
        <v>4341840</v>
      </c>
      <c r="M11" s="144">
        <f t="shared" si="6"/>
        <v>12000</v>
      </c>
      <c r="N11" s="143">
        <f t="shared" si="7"/>
        <v>1309880.0000000002</v>
      </c>
      <c r="O11" s="126" t="s">
        <v>30</v>
      </c>
      <c r="P11" s="27"/>
      <c r="Q11" s="28"/>
      <c r="S11" s="5"/>
      <c r="T11" s="5"/>
    </row>
    <row r="12" spans="1:20" ht="16.5">
      <c r="A12" s="99">
        <v>10</v>
      </c>
      <c r="B12" s="98">
        <v>202</v>
      </c>
      <c r="C12" s="101">
        <v>2</v>
      </c>
      <c r="D12" s="98" t="s">
        <v>21</v>
      </c>
      <c r="E12" s="95">
        <v>293</v>
      </c>
      <c r="F12" s="95">
        <v>164</v>
      </c>
      <c r="G12" s="95">
        <f t="shared" si="1"/>
        <v>457</v>
      </c>
      <c r="H12" s="101">
        <f t="shared" si="2"/>
        <v>502.70000000000005</v>
      </c>
      <c r="I12" s="141">
        <f t="shared" si="3"/>
        <v>11850</v>
      </c>
      <c r="J12" s="142">
        <f t="shared" si="9"/>
        <v>5415450</v>
      </c>
      <c r="K12" s="143">
        <f t="shared" si="4"/>
        <v>5848686</v>
      </c>
      <c r="L12" s="143">
        <f t="shared" si="5"/>
        <v>4332360</v>
      </c>
      <c r="M12" s="144">
        <f t="shared" si="6"/>
        <v>12000</v>
      </c>
      <c r="N12" s="143">
        <f t="shared" si="7"/>
        <v>1307020.0000000002</v>
      </c>
      <c r="O12" s="126" t="s">
        <v>30</v>
      </c>
      <c r="Q12" s="8"/>
      <c r="T12" s="9"/>
    </row>
    <row r="13" spans="1:20" ht="16.5">
      <c r="A13" s="99">
        <v>11</v>
      </c>
      <c r="B13" s="100">
        <v>203</v>
      </c>
      <c r="C13" s="101">
        <v>2</v>
      </c>
      <c r="D13" s="98" t="s">
        <v>21</v>
      </c>
      <c r="E13" s="95">
        <v>277</v>
      </c>
      <c r="F13" s="95">
        <v>167</v>
      </c>
      <c r="G13" s="95">
        <f t="shared" si="1"/>
        <v>444</v>
      </c>
      <c r="H13" s="101">
        <f t="shared" si="2"/>
        <v>488.40000000000003</v>
      </c>
      <c r="I13" s="141">
        <f t="shared" si="3"/>
        <v>11850</v>
      </c>
      <c r="J13" s="142">
        <f t="shared" si="9"/>
        <v>5261400</v>
      </c>
      <c r="K13" s="143">
        <f t="shared" si="4"/>
        <v>5682312</v>
      </c>
      <c r="L13" s="143">
        <f t="shared" si="5"/>
        <v>4209120</v>
      </c>
      <c r="M13" s="144">
        <f t="shared" si="6"/>
        <v>12000</v>
      </c>
      <c r="N13" s="143">
        <f t="shared" si="7"/>
        <v>1269840</v>
      </c>
      <c r="O13" s="126" t="s">
        <v>30</v>
      </c>
      <c r="Q13" s="8"/>
      <c r="T13" s="9"/>
    </row>
    <row r="14" spans="1:20" ht="17.25" customHeight="1">
      <c r="A14" s="99">
        <v>12</v>
      </c>
      <c r="B14" s="98">
        <v>204</v>
      </c>
      <c r="C14" s="101">
        <v>2</v>
      </c>
      <c r="D14" s="98" t="s">
        <v>21</v>
      </c>
      <c r="E14" s="95">
        <v>326</v>
      </c>
      <c r="F14" s="95">
        <v>80</v>
      </c>
      <c r="G14" s="95">
        <f t="shared" si="1"/>
        <v>406</v>
      </c>
      <c r="H14" s="101">
        <f t="shared" si="2"/>
        <v>446.6</v>
      </c>
      <c r="I14" s="141">
        <f t="shared" si="3"/>
        <v>11850</v>
      </c>
      <c r="J14" s="142">
        <f t="shared" si="9"/>
        <v>4811100</v>
      </c>
      <c r="K14" s="143">
        <f t="shared" si="4"/>
        <v>5195988</v>
      </c>
      <c r="L14" s="143">
        <f t="shared" si="5"/>
        <v>3848880</v>
      </c>
      <c r="M14" s="144">
        <f t="shared" si="6"/>
        <v>11000</v>
      </c>
      <c r="N14" s="143">
        <f t="shared" si="7"/>
        <v>1161160</v>
      </c>
      <c r="O14" s="126" t="s">
        <v>30</v>
      </c>
      <c r="T14" s="9"/>
    </row>
    <row r="15" spans="1:20" ht="16.5">
      <c r="A15" s="99">
        <v>13</v>
      </c>
      <c r="B15" s="100">
        <v>205</v>
      </c>
      <c r="C15" s="101">
        <v>2</v>
      </c>
      <c r="D15" s="98" t="s">
        <v>21</v>
      </c>
      <c r="E15" s="95">
        <v>328</v>
      </c>
      <c r="F15" s="95">
        <v>168</v>
      </c>
      <c r="G15" s="95">
        <f t="shared" si="1"/>
        <v>496</v>
      </c>
      <c r="H15" s="101">
        <f t="shared" si="2"/>
        <v>545.6</v>
      </c>
      <c r="I15" s="141">
        <f t="shared" si="3"/>
        <v>11850</v>
      </c>
      <c r="J15" s="142">
        <v>0</v>
      </c>
      <c r="K15" s="143">
        <f t="shared" si="4"/>
        <v>0</v>
      </c>
      <c r="L15" s="143">
        <f t="shared" si="5"/>
        <v>0</v>
      </c>
      <c r="M15" s="144">
        <f t="shared" si="6"/>
        <v>0</v>
      </c>
      <c r="N15" s="143">
        <f t="shared" si="7"/>
        <v>1418560</v>
      </c>
      <c r="O15" s="126" t="s">
        <v>25</v>
      </c>
      <c r="T15" s="10"/>
    </row>
    <row r="16" spans="1:20" ht="16.5">
      <c r="A16" s="99">
        <v>14</v>
      </c>
      <c r="B16" s="98">
        <v>206</v>
      </c>
      <c r="C16" s="98">
        <v>2</v>
      </c>
      <c r="D16" s="98" t="s">
        <v>21</v>
      </c>
      <c r="E16" s="95">
        <v>328</v>
      </c>
      <c r="F16" s="95">
        <v>168</v>
      </c>
      <c r="G16" s="95">
        <f t="shared" si="1"/>
        <v>496</v>
      </c>
      <c r="H16" s="101">
        <f t="shared" si="2"/>
        <v>545.6</v>
      </c>
      <c r="I16" s="141">
        <f t="shared" si="3"/>
        <v>11850</v>
      </c>
      <c r="J16" s="142">
        <v>0</v>
      </c>
      <c r="K16" s="143">
        <f t="shared" si="4"/>
        <v>0</v>
      </c>
      <c r="L16" s="143">
        <f t="shared" si="5"/>
        <v>0</v>
      </c>
      <c r="M16" s="144">
        <f t="shared" si="6"/>
        <v>0</v>
      </c>
      <c r="N16" s="143">
        <f t="shared" si="7"/>
        <v>1418560</v>
      </c>
      <c r="O16" s="126" t="s">
        <v>25</v>
      </c>
      <c r="T16" s="9"/>
    </row>
    <row r="17" spans="1:20" ht="16.5">
      <c r="A17" s="99">
        <v>15</v>
      </c>
      <c r="B17" s="100">
        <v>207</v>
      </c>
      <c r="C17" s="98">
        <v>2</v>
      </c>
      <c r="D17" s="98" t="s">
        <v>23</v>
      </c>
      <c r="E17" s="95">
        <v>239</v>
      </c>
      <c r="F17" s="95">
        <v>52</v>
      </c>
      <c r="G17" s="95">
        <f t="shared" si="1"/>
        <v>291</v>
      </c>
      <c r="H17" s="101">
        <f t="shared" si="2"/>
        <v>320.10000000000002</v>
      </c>
      <c r="I17" s="141">
        <f t="shared" si="3"/>
        <v>11850</v>
      </c>
      <c r="J17" s="142">
        <v>0</v>
      </c>
      <c r="K17" s="143">
        <f t="shared" si="4"/>
        <v>0</v>
      </c>
      <c r="L17" s="143">
        <f t="shared" si="5"/>
        <v>0</v>
      </c>
      <c r="M17" s="144">
        <f t="shared" si="6"/>
        <v>0</v>
      </c>
      <c r="N17" s="143">
        <f t="shared" si="7"/>
        <v>832260.00000000012</v>
      </c>
      <c r="O17" s="126" t="s">
        <v>25</v>
      </c>
      <c r="T17" s="9"/>
    </row>
    <row r="18" spans="1:20" ht="16.5">
      <c r="A18" s="99">
        <v>16</v>
      </c>
      <c r="B18" s="98">
        <v>208</v>
      </c>
      <c r="C18" s="98">
        <v>2</v>
      </c>
      <c r="D18" s="98" t="s">
        <v>21</v>
      </c>
      <c r="E18" s="95">
        <v>299</v>
      </c>
      <c r="F18" s="95">
        <v>166</v>
      </c>
      <c r="G18" s="95">
        <f t="shared" si="1"/>
        <v>465</v>
      </c>
      <c r="H18" s="101">
        <f t="shared" si="2"/>
        <v>511.50000000000006</v>
      </c>
      <c r="I18" s="141">
        <f t="shared" si="3"/>
        <v>11850</v>
      </c>
      <c r="J18" s="142">
        <v>0</v>
      </c>
      <c r="K18" s="143">
        <f t="shared" si="4"/>
        <v>0</v>
      </c>
      <c r="L18" s="143">
        <f t="shared" si="5"/>
        <v>0</v>
      </c>
      <c r="M18" s="144">
        <f t="shared" si="6"/>
        <v>0</v>
      </c>
      <c r="N18" s="143">
        <f t="shared" si="7"/>
        <v>1329900.0000000002</v>
      </c>
      <c r="O18" s="126" t="s">
        <v>25</v>
      </c>
      <c r="T18" s="9"/>
    </row>
    <row r="19" spans="1:20" s="65" customFormat="1">
      <c r="A19" s="135" t="s">
        <v>3</v>
      </c>
      <c r="B19" s="136"/>
      <c r="C19" s="136"/>
      <c r="D19" s="137"/>
      <c r="E19" s="61">
        <f t="shared" ref="E19:H19" si="10">SUM(E3:E18)</f>
        <v>4762</v>
      </c>
      <c r="F19" s="61">
        <f t="shared" si="10"/>
        <v>2264</v>
      </c>
      <c r="G19" s="61">
        <f t="shared" si="10"/>
        <v>7026</v>
      </c>
      <c r="H19" s="64">
        <f t="shared" si="10"/>
        <v>7728.6</v>
      </c>
      <c r="I19" s="145"/>
      <c r="J19" s="146">
        <f t="shared" ref="J19:N19" si="11">SUM(J3:J18)</f>
        <v>41541650</v>
      </c>
      <c r="K19" s="147">
        <f t="shared" si="11"/>
        <v>44864982</v>
      </c>
      <c r="L19" s="147">
        <f t="shared" si="11"/>
        <v>33233320</v>
      </c>
      <c r="M19" s="148"/>
      <c r="N19" s="147">
        <f t="shared" si="11"/>
        <v>20094360</v>
      </c>
      <c r="O19" s="68"/>
      <c r="S19" s="66"/>
    </row>
    <row r="20" spans="1:20" s="65" customFormat="1">
      <c r="A20" s="62"/>
      <c r="B20" s="63"/>
      <c r="C20" s="63"/>
      <c r="D20" s="63"/>
      <c r="E20" s="69"/>
      <c r="F20" s="69"/>
      <c r="G20" s="69"/>
      <c r="H20" s="70"/>
      <c r="I20" s="116"/>
      <c r="J20" s="117"/>
      <c r="K20" s="118"/>
      <c r="L20" s="118"/>
      <c r="M20" s="119"/>
      <c r="N20" s="79"/>
      <c r="S20" s="66"/>
    </row>
    <row r="21" spans="1:20" s="65" customFormat="1">
      <c r="A21" s="62"/>
      <c r="B21" s="63"/>
      <c r="C21" s="63"/>
      <c r="D21" s="63"/>
      <c r="E21" s="69"/>
      <c r="F21" s="69"/>
      <c r="G21" s="69"/>
      <c r="H21" s="70"/>
      <c r="I21" s="116"/>
      <c r="J21" s="117"/>
      <c r="K21" s="118"/>
      <c r="L21" s="118"/>
      <c r="M21" s="119"/>
      <c r="N21" s="79"/>
      <c r="S21" s="66"/>
    </row>
    <row r="22" spans="1:20" s="65" customFormat="1">
      <c r="A22" s="62"/>
      <c r="B22" s="63"/>
      <c r="C22" s="63"/>
      <c r="D22" s="63"/>
      <c r="E22" s="69"/>
      <c r="F22" s="69"/>
      <c r="G22" s="69"/>
      <c r="H22" s="70"/>
      <c r="I22" s="116"/>
      <c r="J22" s="117"/>
      <c r="K22" s="118"/>
      <c r="L22" s="118"/>
      <c r="M22" s="119"/>
      <c r="N22" s="79"/>
      <c r="S22" s="66"/>
    </row>
    <row r="23" spans="1:20" ht="19.5" customHeight="1">
      <c r="A23" s="132" t="s">
        <v>24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4"/>
    </row>
    <row r="24" spans="1:20" ht="44.25" customHeight="1">
      <c r="A24" s="12" t="s">
        <v>1</v>
      </c>
      <c r="B24" s="12" t="s">
        <v>0</v>
      </c>
      <c r="C24" s="12" t="s">
        <v>2</v>
      </c>
      <c r="D24" s="12" t="s">
        <v>26</v>
      </c>
      <c r="E24" s="12" t="s">
        <v>67</v>
      </c>
      <c r="F24" s="13" t="s">
        <v>68</v>
      </c>
      <c r="G24" s="13" t="s">
        <v>66</v>
      </c>
      <c r="H24" s="12" t="s">
        <v>10</v>
      </c>
      <c r="I24" s="106" t="s">
        <v>69</v>
      </c>
      <c r="J24" s="67" t="s">
        <v>61</v>
      </c>
      <c r="K24" s="67" t="s">
        <v>62</v>
      </c>
      <c r="L24" s="107" t="s">
        <v>63</v>
      </c>
      <c r="M24" s="120" t="s">
        <v>28</v>
      </c>
      <c r="N24" s="67" t="s">
        <v>29</v>
      </c>
      <c r="O24" s="67" t="s">
        <v>70</v>
      </c>
    </row>
    <row r="25" spans="1:20">
      <c r="A25" s="99">
        <v>17</v>
      </c>
      <c r="B25" s="98">
        <v>301</v>
      </c>
      <c r="C25" s="98">
        <v>3</v>
      </c>
      <c r="D25" s="98" t="s">
        <v>21</v>
      </c>
      <c r="E25" s="95">
        <v>291</v>
      </c>
      <c r="F25" s="95">
        <v>167</v>
      </c>
      <c r="G25" s="102">
        <f>E25+F25</f>
        <v>458</v>
      </c>
      <c r="H25" s="101">
        <f t="shared" ref="H25:H64" si="12">G25*1.1</f>
        <v>503.80000000000007</v>
      </c>
      <c r="I25" s="141">
        <f>I18+50</f>
        <v>11900</v>
      </c>
      <c r="J25" s="142">
        <f t="shared" ref="J25" si="13">G25*I25</f>
        <v>5450200</v>
      </c>
      <c r="K25" s="143">
        <f t="shared" ref="K25:K64" si="14">ROUND(J25*1.08,0)</f>
        <v>5886216</v>
      </c>
      <c r="L25" s="143">
        <f t="shared" ref="L25" si="15">J25*0.8</f>
        <v>4360160</v>
      </c>
      <c r="M25" s="144">
        <f t="shared" ref="M25" si="16">MROUND((K25*0.025/12),500)</f>
        <v>12500</v>
      </c>
      <c r="N25" s="143">
        <f t="shared" ref="N25" si="17">H25*2600</f>
        <v>1309880.0000000002</v>
      </c>
      <c r="O25" s="126" t="s">
        <v>30</v>
      </c>
    </row>
    <row r="26" spans="1:20">
      <c r="A26" s="99">
        <v>18</v>
      </c>
      <c r="B26" s="98">
        <v>302</v>
      </c>
      <c r="C26" s="98">
        <v>3</v>
      </c>
      <c r="D26" s="98" t="s">
        <v>21</v>
      </c>
      <c r="E26" s="95">
        <v>293</v>
      </c>
      <c r="F26" s="95">
        <v>164</v>
      </c>
      <c r="G26" s="102">
        <f t="shared" ref="G26:G64" si="18">E26+F26</f>
        <v>457</v>
      </c>
      <c r="H26" s="101">
        <f t="shared" si="12"/>
        <v>502.70000000000005</v>
      </c>
      <c r="I26" s="141">
        <f t="shared" ref="I26:I32" si="19">I25</f>
        <v>11900</v>
      </c>
      <c r="J26" s="142">
        <f t="shared" ref="J26:J56" si="20">G26*I26</f>
        <v>5438300</v>
      </c>
      <c r="K26" s="143">
        <f t="shared" si="14"/>
        <v>5873364</v>
      </c>
      <c r="L26" s="143">
        <f t="shared" ref="L26:L64" si="21">J26*0.8</f>
        <v>4350640</v>
      </c>
      <c r="M26" s="144">
        <f t="shared" ref="M26:M64" si="22">MROUND((K26*0.025/12),500)</f>
        <v>12000</v>
      </c>
      <c r="N26" s="143">
        <f t="shared" ref="N26:N64" si="23">H26*2600</f>
        <v>1307020.0000000002</v>
      </c>
      <c r="O26" s="126" t="s">
        <v>30</v>
      </c>
    </row>
    <row r="27" spans="1:20" s="26" customFormat="1">
      <c r="A27" s="99">
        <v>19</v>
      </c>
      <c r="B27" s="98">
        <v>303</v>
      </c>
      <c r="C27" s="98">
        <v>3</v>
      </c>
      <c r="D27" s="98" t="s">
        <v>21</v>
      </c>
      <c r="E27" s="95">
        <v>277</v>
      </c>
      <c r="F27" s="95">
        <v>167</v>
      </c>
      <c r="G27" s="102">
        <f t="shared" si="18"/>
        <v>444</v>
      </c>
      <c r="H27" s="101">
        <f t="shared" si="12"/>
        <v>488.40000000000003</v>
      </c>
      <c r="I27" s="141">
        <f t="shared" si="19"/>
        <v>11900</v>
      </c>
      <c r="J27" s="142">
        <f t="shared" si="20"/>
        <v>5283600</v>
      </c>
      <c r="K27" s="143">
        <f t="shared" si="14"/>
        <v>5706288</v>
      </c>
      <c r="L27" s="143">
        <f t="shared" si="21"/>
        <v>4226880</v>
      </c>
      <c r="M27" s="144">
        <f t="shared" si="22"/>
        <v>12000</v>
      </c>
      <c r="N27" s="143">
        <f t="shared" si="23"/>
        <v>1269840</v>
      </c>
      <c r="O27" s="126" t="s">
        <v>30</v>
      </c>
      <c r="Q27" s="26">
        <f>120*6</f>
        <v>720</v>
      </c>
    </row>
    <row r="28" spans="1:20">
      <c r="A28" s="99">
        <v>20</v>
      </c>
      <c r="B28" s="98">
        <v>304</v>
      </c>
      <c r="C28" s="98">
        <v>3</v>
      </c>
      <c r="D28" s="98" t="s">
        <v>21</v>
      </c>
      <c r="E28" s="95">
        <v>326</v>
      </c>
      <c r="F28" s="95">
        <v>80</v>
      </c>
      <c r="G28" s="102">
        <f t="shared" si="18"/>
        <v>406</v>
      </c>
      <c r="H28" s="101">
        <f t="shared" si="12"/>
        <v>446.6</v>
      </c>
      <c r="I28" s="141">
        <f t="shared" si="19"/>
        <v>11900</v>
      </c>
      <c r="J28" s="142">
        <f t="shared" si="20"/>
        <v>4831400</v>
      </c>
      <c r="K28" s="143">
        <f t="shared" si="14"/>
        <v>5217912</v>
      </c>
      <c r="L28" s="143">
        <f t="shared" si="21"/>
        <v>3865120</v>
      </c>
      <c r="M28" s="144">
        <f t="shared" si="22"/>
        <v>11000</v>
      </c>
      <c r="N28" s="143">
        <f t="shared" si="23"/>
        <v>1161160</v>
      </c>
      <c r="O28" s="126" t="s">
        <v>30</v>
      </c>
    </row>
    <row r="29" spans="1:20">
      <c r="A29" s="99">
        <v>21</v>
      </c>
      <c r="B29" s="98">
        <v>305</v>
      </c>
      <c r="C29" s="98">
        <v>3</v>
      </c>
      <c r="D29" s="98" t="s">
        <v>21</v>
      </c>
      <c r="E29" s="95">
        <v>328</v>
      </c>
      <c r="F29" s="95">
        <v>168</v>
      </c>
      <c r="G29" s="102">
        <f t="shared" si="18"/>
        <v>496</v>
      </c>
      <c r="H29" s="101">
        <f t="shared" si="12"/>
        <v>545.6</v>
      </c>
      <c r="I29" s="141">
        <f t="shared" si="19"/>
        <v>11900</v>
      </c>
      <c r="J29" s="142">
        <f t="shared" si="20"/>
        <v>5902400</v>
      </c>
      <c r="K29" s="143">
        <f t="shared" si="14"/>
        <v>6374592</v>
      </c>
      <c r="L29" s="143">
        <f t="shared" si="21"/>
        <v>4721920</v>
      </c>
      <c r="M29" s="144">
        <f t="shared" si="22"/>
        <v>13500</v>
      </c>
      <c r="N29" s="143">
        <f t="shared" si="23"/>
        <v>1418560</v>
      </c>
      <c r="O29" s="126" t="s">
        <v>30</v>
      </c>
    </row>
    <row r="30" spans="1:20">
      <c r="A30" s="99">
        <v>22</v>
      </c>
      <c r="B30" s="98">
        <v>306</v>
      </c>
      <c r="C30" s="98">
        <v>3</v>
      </c>
      <c r="D30" s="98" t="s">
        <v>21</v>
      </c>
      <c r="E30" s="95">
        <v>328</v>
      </c>
      <c r="F30" s="95">
        <v>168</v>
      </c>
      <c r="G30" s="102">
        <f t="shared" si="18"/>
        <v>496</v>
      </c>
      <c r="H30" s="101">
        <f t="shared" si="12"/>
        <v>545.6</v>
      </c>
      <c r="I30" s="141">
        <f t="shared" si="19"/>
        <v>11900</v>
      </c>
      <c r="J30" s="142">
        <f t="shared" si="20"/>
        <v>5902400</v>
      </c>
      <c r="K30" s="143">
        <f t="shared" si="14"/>
        <v>6374592</v>
      </c>
      <c r="L30" s="143">
        <f t="shared" si="21"/>
        <v>4721920</v>
      </c>
      <c r="M30" s="144">
        <f t="shared" si="22"/>
        <v>13500</v>
      </c>
      <c r="N30" s="143">
        <f t="shared" si="23"/>
        <v>1418560</v>
      </c>
      <c r="O30" s="126" t="s">
        <v>30</v>
      </c>
      <c r="S30" s="2"/>
    </row>
    <row r="31" spans="1:20">
      <c r="A31" s="99">
        <v>23</v>
      </c>
      <c r="B31" s="98">
        <v>307</v>
      </c>
      <c r="C31" s="98">
        <v>3</v>
      </c>
      <c r="D31" s="98" t="s">
        <v>23</v>
      </c>
      <c r="E31" s="95">
        <v>239</v>
      </c>
      <c r="F31" s="95">
        <v>52</v>
      </c>
      <c r="G31" s="102">
        <f t="shared" si="18"/>
        <v>291</v>
      </c>
      <c r="H31" s="101">
        <f t="shared" si="12"/>
        <v>320.10000000000002</v>
      </c>
      <c r="I31" s="141">
        <f t="shared" si="19"/>
        <v>11900</v>
      </c>
      <c r="J31" s="142">
        <f t="shared" si="20"/>
        <v>3462900</v>
      </c>
      <c r="K31" s="143">
        <f t="shared" si="14"/>
        <v>3739932</v>
      </c>
      <c r="L31" s="143">
        <f t="shared" si="21"/>
        <v>2770320</v>
      </c>
      <c r="M31" s="144">
        <f t="shared" si="22"/>
        <v>8000</v>
      </c>
      <c r="N31" s="143">
        <f t="shared" si="23"/>
        <v>832260.00000000012</v>
      </c>
      <c r="O31" s="126" t="s">
        <v>30</v>
      </c>
      <c r="S31" s="2"/>
    </row>
    <row r="32" spans="1:20">
      <c r="A32" s="99">
        <v>24</v>
      </c>
      <c r="B32" s="98">
        <v>308</v>
      </c>
      <c r="C32" s="98">
        <v>3</v>
      </c>
      <c r="D32" s="98" t="s">
        <v>21</v>
      </c>
      <c r="E32" s="95">
        <v>299</v>
      </c>
      <c r="F32" s="95">
        <v>166</v>
      </c>
      <c r="G32" s="102">
        <f t="shared" si="18"/>
        <v>465</v>
      </c>
      <c r="H32" s="101">
        <f t="shared" si="12"/>
        <v>511.50000000000006</v>
      </c>
      <c r="I32" s="141">
        <f t="shared" si="19"/>
        <v>11900</v>
      </c>
      <c r="J32" s="142">
        <f t="shared" si="20"/>
        <v>5533500</v>
      </c>
      <c r="K32" s="143">
        <f t="shared" si="14"/>
        <v>5976180</v>
      </c>
      <c r="L32" s="143">
        <f t="shared" si="21"/>
        <v>4426800</v>
      </c>
      <c r="M32" s="144">
        <f t="shared" si="22"/>
        <v>12500</v>
      </c>
      <c r="N32" s="143">
        <f t="shared" si="23"/>
        <v>1329900.0000000002</v>
      </c>
      <c r="O32" s="126" t="s">
        <v>30</v>
      </c>
      <c r="S32" s="2"/>
    </row>
    <row r="33" spans="1:19">
      <c r="A33" s="99">
        <v>25</v>
      </c>
      <c r="B33" s="98">
        <v>401</v>
      </c>
      <c r="C33" s="98">
        <v>4</v>
      </c>
      <c r="D33" s="98" t="s">
        <v>21</v>
      </c>
      <c r="E33" s="95">
        <v>291</v>
      </c>
      <c r="F33" s="95">
        <v>167</v>
      </c>
      <c r="G33" s="102">
        <f t="shared" si="18"/>
        <v>458</v>
      </c>
      <c r="H33" s="101">
        <f t="shared" si="12"/>
        <v>503.80000000000007</v>
      </c>
      <c r="I33" s="141">
        <f>I26+50</f>
        <v>11950</v>
      </c>
      <c r="J33" s="142">
        <f t="shared" si="20"/>
        <v>5473100</v>
      </c>
      <c r="K33" s="143">
        <f t="shared" si="14"/>
        <v>5910948</v>
      </c>
      <c r="L33" s="143">
        <f t="shared" si="21"/>
        <v>4378480</v>
      </c>
      <c r="M33" s="144">
        <f t="shared" si="22"/>
        <v>12500</v>
      </c>
      <c r="N33" s="143">
        <f t="shared" si="23"/>
        <v>1309880.0000000002</v>
      </c>
      <c r="O33" s="126" t="s">
        <v>30</v>
      </c>
      <c r="S33" s="2"/>
    </row>
    <row r="34" spans="1:19">
      <c r="A34" s="99">
        <v>26</v>
      </c>
      <c r="B34" s="98">
        <v>402</v>
      </c>
      <c r="C34" s="98">
        <v>4</v>
      </c>
      <c r="D34" s="98" t="s">
        <v>21</v>
      </c>
      <c r="E34" s="95">
        <v>293</v>
      </c>
      <c r="F34" s="95">
        <v>164</v>
      </c>
      <c r="G34" s="102">
        <f t="shared" si="18"/>
        <v>457</v>
      </c>
      <c r="H34" s="101">
        <f t="shared" si="12"/>
        <v>502.70000000000005</v>
      </c>
      <c r="I34" s="141">
        <f t="shared" ref="I34:I40" si="24">I33</f>
        <v>11950</v>
      </c>
      <c r="J34" s="142">
        <f t="shared" si="20"/>
        <v>5461150</v>
      </c>
      <c r="K34" s="143">
        <f t="shared" si="14"/>
        <v>5898042</v>
      </c>
      <c r="L34" s="143">
        <f t="shared" si="21"/>
        <v>4368920</v>
      </c>
      <c r="M34" s="144">
        <f t="shared" si="22"/>
        <v>12500</v>
      </c>
      <c r="N34" s="143">
        <f t="shared" si="23"/>
        <v>1307020.0000000002</v>
      </c>
      <c r="O34" s="126" t="s">
        <v>30</v>
      </c>
      <c r="S34" s="2"/>
    </row>
    <row r="35" spans="1:19">
      <c r="A35" s="99">
        <v>27</v>
      </c>
      <c r="B35" s="98">
        <v>403</v>
      </c>
      <c r="C35" s="98">
        <v>4</v>
      </c>
      <c r="D35" s="98" t="s">
        <v>21</v>
      </c>
      <c r="E35" s="95">
        <v>277</v>
      </c>
      <c r="F35" s="95">
        <v>167</v>
      </c>
      <c r="G35" s="102">
        <f t="shared" si="18"/>
        <v>444</v>
      </c>
      <c r="H35" s="101">
        <f t="shared" si="12"/>
        <v>488.40000000000003</v>
      </c>
      <c r="I35" s="141">
        <f t="shared" si="24"/>
        <v>11950</v>
      </c>
      <c r="J35" s="142">
        <f t="shared" si="20"/>
        <v>5305800</v>
      </c>
      <c r="K35" s="143">
        <f t="shared" si="14"/>
        <v>5730264</v>
      </c>
      <c r="L35" s="143">
        <f t="shared" si="21"/>
        <v>4244640</v>
      </c>
      <c r="M35" s="144">
        <f t="shared" si="22"/>
        <v>12000</v>
      </c>
      <c r="N35" s="143">
        <f t="shared" si="23"/>
        <v>1269840</v>
      </c>
      <c r="O35" s="126" t="s">
        <v>30</v>
      </c>
      <c r="S35" s="2"/>
    </row>
    <row r="36" spans="1:19">
      <c r="A36" s="99">
        <v>28</v>
      </c>
      <c r="B36" s="98">
        <v>404</v>
      </c>
      <c r="C36" s="98">
        <v>4</v>
      </c>
      <c r="D36" s="98" t="s">
        <v>21</v>
      </c>
      <c r="E36" s="95">
        <v>326</v>
      </c>
      <c r="F36" s="95">
        <v>80</v>
      </c>
      <c r="G36" s="102">
        <f t="shared" si="18"/>
        <v>406</v>
      </c>
      <c r="H36" s="101">
        <f t="shared" si="12"/>
        <v>446.6</v>
      </c>
      <c r="I36" s="141">
        <f t="shared" si="24"/>
        <v>11950</v>
      </c>
      <c r="J36" s="142">
        <f t="shared" si="20"/>
        <v>4851700</v>
      </c>
      <c r="K36" s="143">
        <f t="shared" si="14"/>
        <v>5239836</v>
      </c>
      <c r="L36" s="143">
        <f t="shared" si="21"/>
        <v>3881360</v>
      </c>
      <c r="M36" s="144">
        <f t="shared" si="22"/>
        <v>11000</v>
      </c>
      <c r="N36" s="143">
        <f t="shared" si="23"/>
        <v>1161160</v>
      </c>
      <c r="O36" s="126" t="s">
        <v>30</v>
      </c>
      <c r="S36" s="2"/>
    </row>
    <row r="37" spans="1:19">
      <c r="A37" s="99">
        <v>29</v>
      </c>
      <c r="B37" s="98">
        <v>405</v>
      </c>
      <c r="C37" s="98">
        <v>4</v>
      </c>
      <c r="D37" s="98" t="s">
        <v>21</v>
      </c>
      <c r="E37" s="95">
        <v>328</v>
      </c>
      <c r="F37" s="95">
        <v>168</v>
      </c>
      <c r="G37" s="102">
        <f t="shared" si="18"/>
        <v>496</v>
      </c>
      <c r="H37" s="101">
        <f t="shared" si="12"/>
        <v>545.6</v>
      </c>
      <c r="I37" s="141">
        <f t="shared" si="24"/>
        <v>11950</v>
      </c>
      <c r="J37" s="142">
        <f t="shared" si="20"/>
        <v>5927200</v>
      </c>
      <c r="K37" s="143">
        <f t="shared" si="14"/>
        <v>6401376</v>
      </c>
      <c r="L37" s="143">
        <f t="shared" si="21"/>
        <v>4741760</v>
      </c>
      <c r="M37" s="144">
        <f t="shared" si="22"/>
        <v>13500</v>
      </c>
      <c r="N37" s="143">
        <f t="shared" si="23"/>
        <v>1418560</v>
      </c>
      <c r="O37" s="126" t="s">
        <v>30</v>
      </c>
      <c r="S37" s="2"/>
    </row>
    <row r="38" spans="1:19">
      <c r="A38" s="99">
        <v>30</v>
      </c>
      <c r="B38" s="98">
        <v>406</v>
      </c>
      <c r="C38" s="98">
        <v>4</v>
      </c>
      <c r="D38" s="98" t="s">
        <v>21</v>
      </c>
      <c r="E38" s="95">
        <v>328</v>
      </c>
      <c r="F38" s="95">
        <v>168</v>
      </c>
      <c r="G38" s="102">
        <f t="shared" si="18"/>
        <v>496</v>
      </c>
      <c r="H38" s="101">
        <f t="shared" si="12"/>
        <v>545.6</v>
      </c>
      <c r="I38" s="141">
        <f t="shared" si="24"/>
        <v>11950</v>
      </c>
      <c r="J38" s="142">
        <f t="shared" si="20"/>
        <v>5927200</v>
      </c>
      <c r="K38" s="143">
        <f t="shared" si="14"/>
        <v>6401376</v>
      </c>
      <c r="L38" s="143">
        <f t="shared" si="21"/>
        <v>4741760</v>
      </c>
      <c r="M38" s="144">
        <f t="shared" si="22"/>
        <v>13500</v>
      </c>
      <c r="N38" s="143">
        <f t="shared" si="23"/>
        <v>1418560</v>
      </c>
      <c r="O38" s="126" t="s">
        <v>30</v>
      </c>
      <c r="S38" s="2"/>
    </row>
    <row r="39" spans="1:19">
      <c r="A39" s="99">
        <v>31</v>
      </c>
      <c r="B39" s="98">
        <v>407</v>
      </c>
      <c r="C39" s="98">
        <v>4</v>
      </c>
      <c r="D39" s="98" t="s">
        <v>23</v>
      </c>
      <c r="E39" s="95">
        <v>239</v>
      </c>
      <c r="F39" s="95">
        <v>52</v>
      </c>
      <c r="G39" s="102">
        <f t="shared" si="18"/>
        <v>291</v>
      </c>
      <c r="H39" s="101">
        <f t="shared" si="12"/>
        <v>320.10000000000002</v>
      </c>
      <c r="I39" s="141">
        <f t="shared" si="24"/>
        <v>11950</v>
      </c>
      <c r="J39" s="142">
        <f t="shared" si="20"/>
        <v>3477450</v>
      </c>
      <c r="K39" s="143">
        <f t="shared" si="14"/>
        <v>3755646</v>
      </c>
      <c r="L39" s="143">
        <f t="shared" si="21"/>
        <v>2781960</v>
      </c>
      <c r="M39" s="144">
        <f t="shared" si="22"/>
        <v>8000</v>
      </c>
      <c r="N39" s="143">
        <f t="shared" si="23"/>
        <v>832260.00000000012</v>
      </c>
      <c r="O39" s="126" t="s">
        <v>30</v>
      </c>
      <c r="S39" s="2"/>
    </row>
    <row r="40" spans="1:19">
      <c r="A40" s="99">
        <v>32</v>
      </c>
      <c r="B40" s="98">
        <v>408</v>
      </c>
      <c r="C40" s="98">
        <v>4</v>
      </c>
      <c r="D40" s="98" t="s">
        <v>21</v>
      </c>
      <c r="E40" s="95">
        <v>299</v>
      </c>
      <c r="F40" s="95">
        <v>166</v>
      </c>
      <c r="G40" s="102">
        <f t="shared" si="18"/>
        <v>465</v>
      </c>
      <c r="H40" s="101">
        <f t="shared" si="12"/>
        <v>511.50000000000006</v>
      </c>
      <c r="I40" s="141">
        <f t="shared" si="24"/>
        <v>11950</v>
      </c>
      <c r="J40" s="142">
        <f t="shared" si="20"/>
        <v>5556750</v>
      </c>
      <c r="K40" s="143">
        <f t="shared" si="14"/>
        <v>6001290</v>
      </c>
      <c r="L40" s="143">
        <f t="shared" si="21"/>
        <v>4445400</v>
      </c>
      <c r="M40" s="144">
        <f t="shared" si="22"/>
        <v>12500</v>
      </c>
      <c r="N40" s="143">
        <f t="shared" si="23"/>
        <v>1329900.0000000002</v>
      </c>
      <c r="O40" s="126" t="s">
        <v>30</v>
      </c>
      <c r="S40" s="2"/>
    </row>
    <row r="41" spans="1:19">
      <c r="A41" s="99">
        <v>33</v>
      </c>
      <c r="B41" s="98">
        <v>501</v>
      </c>
      <c r="C41" s="98">
        <v>5</v>
      </c>
      <c r="D41" s="98" t="s">
        <v>21</v>
      </c>
      <c r="E41" s="95">
        <v>291</v>
      </c>
      <c r="F41" s="95">
        <v>167</v>
      </c>
      <c r="G41" s="102">
        <f t="shared" si="18"/>
        <v>458</v>
      </c>
      <c r="H41" s="101">
        <f t="shared" si="12"/>
        <v>503.80000000000007</v>
      </c>
      <c r="I41" s="141">
        <f>I34+50</f>
        <v>12000</v>
      </c>
      <c r="J41" s="142">
        <v>0</v>
      </c>
      <c r="K41" s="143">
        <f t="shared" si="14"/>
        <v>0</v>
      </c>
      <c r="L41" s="143">
        <f t="shared" si="21"/>
        <v>0</v>
      </c>
      <c r="M41" s="144">
        <f t="shared" si="22"/>
        <v>0</v>
      </c>
      <c r="N41" s="143">
        <f t="shared" si="23"/>
        <v>1309880.0000000002</v>
      </c>
      <c r="O41" s="126" t="s">
        <v>25</v>
      </c>
      <c r="S41" s="2"/>
    </row>
    <row r="42" spans="1:19">
      <c r="A42" s="99">
        <v>34</v>
      </c>
      <c r="B42" s="98">
        <v>502</v>
      </c>
      <c r="C42" s="98">
        <v>5</v>
      </c>
      <c r="D42" s="98" t="s">
        <v>21</v>
      </c>
      <c r="E42" s="95">
        <v>293</v>
      </c>
      <c r="F42" s="95">
        <v>164</v>
      </c>
      <c r="G42" s="102">
        <f t="shared" si="18"/>
        <v>457</v>
      </c>
      <c r="H42" s="101">
        <f t="shared" si="12"/>
        <v>502.70000000000005</v>
      </c>
      <c r="I42" s="141">
        <f t="shared" ref="I42:I48" si="25">I41</f>
        <v>12000</v>
      </c>
      <c r="J42" s="142">
        <v>0</v>
      </c>
      <c r="K42" s="143">
        <f t="shared" si="14"/>
        <v>0</v>
      </c>
      <c r="L42" s="143">
        <f t="shared" si="21"/>
        <v>0</v>
      </c>
      <c r="M42" s="144">
        <f t="shared" si="22"/>
        <v>0</v>
      </c>
      <c r="N42" s="143">
        <f t="shared" si="23"/>
        <v>1307020.0000000002</v>
      </c>
      <c r="O42" s="126" t="s">
        <v>25</v>
      </c>
      <c r="S42" s="2"/>
    </row>
    <row r="43" spans="1:19">
      <c r="A43" s="99">
        <v>35</v>
      </c>
      <c r="B43" s="98">
        <v>503</v>
      </c>
      <c r="C43" s="98">
        <v>5</v>
      </c>
      <c r="D43" s="98" t="s">
        <v>21</v>
      </c>
      <c r="E43" s="95">
        <v>277</v>
      </c>
      <c r="F43" s="95">
        <v>167</v>
      </c>
      <c r="G43" s="102">
        <f t="shared" si="18"/>
        <v>444</v>
      </c>
      <c r="H43" s="101">
        <f t="shared" si="12"/>
        <v>488.40000000000003</v>
      </c>
      <c r="I43" s="141">
        <f t="shared" si="25"/>
        <v>12000</v>
      </c>
      <c r="J43" s="142">
        <v>0</v>
      </c>
      <c r="K43" s="143">
        <f t="shared" si="14"/>
        <v>0</v>
      </c>
      <c r="L43" s="143">
        <f t="shared" si="21"/>
        <v>0</v>
      </c>
      <c r="M43" s="144">
        <f t="shared" si="22"/>
        <v>0</v>
      </c>
      <c r="N43" s="143">
        <f t="shared" si="23"/>
        <v>1269840</v>
      </c>
      <c r="O43" s="126" t="s">
        <v>25</v>
      </c>
      <c r="S43" s="2"/>
    </row>
    <row r="44" spans="1:19">
      <c r="A44" s="99">
        <v>36</v>
      </c>
      <c r="B44" s="98">
        <v>504</v>
      </c>
      <c r="C44" s="98">
        <v>5</v>
      </c>
      <c r="D44" s="98" t="s">
        <v>21</v>
      </c>
      <c r="E44" s="95">
        <v>326</v>
      </c>
      <c r="F44" s="95">
        <v>80</v>
      </c>
      <c r="G44" s="102">
        <f t="shared" si="18"/>
        <v>406</v>
      </c>
      <c r="H44" s="101">
        <f t="shared" si="12"/>
        <v>446.6</v>
      </c>
      <c r="I44" s="141">
        <f t="shared" si="25"/>
        <v>12000</v>
      </c>
      <c r="J44" s="142">
        <v>0</v>
      </c>
      <c r="K44" s="143">
        <f t="shared" si="14"/>
        <v>0</v>
      </c>
      <c r="L44" s="143">
        <f t="shared" si="21"/>
        <v>0</v>
      </c>
      <c r="M44" s="144">
        <f t="shared" si="22"/>
        <v>0</v>
      </c>
      <c r="N44" s="143">
        <f t="shared" si="23"/>
        <v>1161160</v>
      </c>
      <c r="O44" s="126" t="s">
        <v>25</v>
      </c>
      <c r="S44" s="2"/>
    </row>
    <row r="45" spans="1:19">
      <c r="A45" s="99">
        <v>37</v>
      </c>
      <c r="B45" s="98">
        <v>505</v>
      </c>
      <c r="C45" s="98">
        <v>5</v>
      </c>
      <c r="D45" s="98" t="s">
        <v>21</v>
      </c>
      <c r="E45" s="95">
        <v>328</v>
      </c>
      <c r="F45" s="95">
        <v>168</v>
      </c>
      <c r="G45" s="102">
        <f t="shared" si="18"/>
        <v>496</v>
      </c>
      <c r="H45" s="101">
        <f t="shared" si="12"/>
        <v>545.6</v>
      </c>
      <c r="I45" s="141">
        <f t="shared" si="25"/>
        <v>12000</v>
      </c>
      <c r="J45" s="142">
        <v>0</v>
      </c>
      <c r="K45" s="143">
        <f t="shared" si="14"/>
        <v>0</v>
      </c>
      <c r="L45" s="143">
        <f t="shared" si="21"/>
        <v>0</v>
      </c>
      <c r="M45" s="144">
        <f t="shared" si="22"/>
        <v>0</v>
      </c>
      <c r="N45" s="143">
        <f t="shared" si="23"/>
        <v>1418560</v>
      </c>
      <c r="O45" s="126" t="s">
        <v>25</v>
      </c>
      <c r="S45" s="2"/>
    </row>
    <row r="46" spans="1:19">
      <c r="A46" s="99">
        <v>38</v>
      </c>
      <c r="B46" s="98">
        <v>506</v>
      </c>
      <c r="C46" s="98">
        <v>5</v>
      </c>
      <c r="D46" s="98" t="s">
        <v>21</v>
      </c>
      <c r="E46" s="95">
        <v>328</v>
      </c>
      <c r="F46" s="95">
        <v>168</v>
      </c>
      <c r="G46" s="102">
        <f t="shared" si="18"/>
        <v>496</v>
      </c>
      <c r="H46" s="101">
        <f t="shared" si="12"/>
        <v>545.6</v>
      </c>
      <c r="I46" s="141">
        <f t="shared" si="25"/>
        <v>12000</v>
      </c>
      <c r="J46" s="142">
        <v>0</v>
      </c>
      <c r="K46" s="143">
        <f t="shared" si="14"/>
        <v>0</v>
      </c>
      <c r="L46" s="143">
        <f t="shared" si="21"/>
        <v>0</v>
      </c>
      <c r="M46" s="144">
        <f t="shared" si="22"/>
        <v>0</v>
      </c>
      <c r="N46" s="143">
        <f t="shared" si="23"/>
        <v>1418560</v>
      </c>
      <c r="O46" s="126" t="s">
        <v>25</v>
      </c>
      <c r="S46" s="2"/>
    </row>
    <row r="47" spans="1:19">
      <c r="A47" s="99">
        <v>39</v>
      </c>
      <c r="B47" s="98">
        <v>507</v>
      </c>
      <c r="C47" s="98">
        <v>5</v>
      </c>
      <c r="D47" s="98" t="s">
        <v>23</v>
      </c>
      <c r="E47" s="95">
        <v>239</v>
      </c>
      <c r="F47" s="95">
        <v>52</v>
      </c>
      <c r="G47" s="102">
        <f t="shared" si="18"/>
        <v>291</v>
      </c>
      <c r="H47" s="101">
        <f t="shared" si="12"/>
        <v>320.10000000000002</v>
      </c>
      <c r="I47" s="141">
        <f t="shared" si="25"/>
        <v>12000</v>
      </c>
      <c r="J47" s="142">
        <v>0</v>
      </c>
      <c r="K47" s="143">
        <f t="shared" si="14"/>
        <v>0</v>
      </c>
      <c r="L47" s="143">
        <f t="shared" si="21"/>
        <v>0</v>
      </c>
      <c r="M47" s="144">
        <f t="shared" si="22"/>
        <v>0</v>
      </c>
      <c r="N47" s="143">
        <f t="shared" si="23"/>
        <v>832260.00000000012</v>
      </c>
      <c r="O47" s="126" t="s">
        <v>25</v>
      </c>
      <c r="S47" s="2"/>
    </row>
    <row r="48" spans="1:19">
      <c r="A48" s="99">
        <v>40</v>
      </c>
      <c r="B48" s="98">
        <v>508</v>
      </c>
      <c r="C48" s="98">
        <v>5</v>
      </c>
      <c r="D48" s="98" t="s">
        <v>21</v>
      </c>
      <c r="E48" s="95">
        <v>299</v>
      </c>
      <c r="F48" s="95">
        <v>166</v>
      </c>
      <c r="G48" s="102">
        <f t="shared" si="18"/>
        <v>465</v>
      </c>
      <c r="H48" s="101">
        <f t="shared" si="12"/>
        <v>511.50000000000006</v>
      </c>
      <c r="I48" s="141">
        <f t="shared" si="25"/>
        <v>12000</v>
      </c>
      <c r="J48" s="142">
        <v>0</v>
      </c>
      <c r="K48" s="143">
        <f t="shared" si="14"/>
        <v>0</v>
      </c>
      <c r="L48" s="143">
        <f t="shared" si="21"/>
        <v>0</v>
      </c>
      <c r="M48" s="144">
        <f t="shared" si="22"/>
        <v>0</v>
      </c>
      <c r="N48" s="143">
        <f t="shared" si="23"/>
        <v>1329900.0000000002</v>
      </c>
      <c r="O48" s="126" t="s">
        <v>25</v>
      </c>
      <c r="S48" s="2"/>
    </row>
    <row r="49" spans="1:19">
      <c r="A49" s="99">
        <v>41</v>
      </c>
      <c r="B49" s="98">
        <v>601</v>
      </c>
      <c r="C49" s="98">
        <v>6</v>
      </c>
      <c r="D49" s="98" t="s">
        <v>21</v>
      </c>
      <c r="E49" s="95">
        <v>291</v>
      </c>
      <c r="F49" s="95">
        <v>167</v>
      </c>
      <c r="G49" s="102">
        <f t="shared" si="18"/>
        <v>458</v>
      </c>
      <c r="H49" s="101">
        <f t="shared" si="12"/>
        <v>503.80000000000007</v>
      </c>
      <c r="I49" s="141">
        <f>I42+50</f>
        <v>12050</v>
      </c>
      <c r="J49" s="142">
        <f t="shared" si="20"/>
        <v>5518900</v>
      </c>
      <c r="K49" s="143">
        <f t="shared" si="14"/>
        <v>5960412</v>
      </c>
      <c r="L49" s="143">
        <f t="shared" si="21"/>
        <v>4415120</v>
      </c>
      <c r="M49" s="144">
        <f t="shared" si="22"/>
        <v>12500</v>
      </c>
      <c r="N49" s="143">
        <f t="shared" si="23"/>
        <v>1309880.0000000002</v>
      </c>
      <c r="O49" s="126" t="s">
        <v>30</v>
      </c>
      <c r="S49" s="2"/>
    </row>
    <row r="50" spans="1:19">
      <c r="A50" s="99">
        <v>42</v>
      </c>
      <c r="B50" s="98">
        <v>602</v>
      </c>
      <c r="C50" s="98">
        <v>6</v>
      </c>
      <c r="D50" s="98" t="s">
        <v>21</v>
      </c>
      <c r="E50" s="95">
        <v>293</v>
      </c>
      <c r="F50" s="95">
        <v>164</v>
      </c>
      <c r="G50" s="102">
        <f t="shared" si="18"/>
        <v>457</v>
      </c>
      <c r="H50" s="101">
        <f t="shared" si="12"/>
        <v>502.70000000000005</v>
      </c>
      <c r="I50" s="141">
        <f t="shared" ref="I50:I56" si="26">I49</f>
        <v>12050</v>
      </c>
      <c r="J50" s="142">
        <f t="shared" si="20"/>
        <v>5506850</v>
      </c>
      <c r="K50" s="143">
        <f t="shared" si="14"/>
        <v>5947398</v>
      </c>
      <c r="L50" s="143">
        <f t="shared" si="21"/>
        <v>4405480</v>
      </c>
      <c r="M50" s="144">
        <f t="shared" si="22"/>
        <v>12500</v>
      </c>
      <c r="N50" s="143">
        <f t="shared" si="23"/>
        <v>1307020.0000000002</v>
      </c>
      <c r="O50" s="126" t="s">
        <v>30</v>
      </c>
      <c r="S50" s="2"/>
    </row>
    <row r="51" spans="1:19">
      <c r="A51" s="99">
        <v>43</v>
      </c>
      <c r="B51" s="98">
        <v>603</v>
      </c>
      <c r="C51" s="98">
        <v>6</v>
      </c>
      <c r="D51" s="98" t="s">
        <v>21</v>
      </c>
      <c r="E51" s="95">
        <v>277</v>
      </c>
      <c r="F51" s="95">
        <v>167</v>
      </c>
      <c r="G51" s="102">
        <f t="shared" si="18"/>
        <v>444</v>
      </c>
      <c r="H51" s="101">
        <f t="shared" si="12"/>
        <v>488.40000000000003</v>
      </c>
      <c r="I51" s="141">
        <f t="shared" si="26"/>
        <v>12050</v>
      </c>
      <c r="J51" s="142">
        <f t="shared" si="20"/>
        <v>5350200</v>
      </c>
      <c r="K51" s="143">
        <f t="shared" si="14"/>
        <v>5778216</v>
      </c>
      <c r="L51" s="143">
        <f t="shared" si="21"/>
        <v>4280160</v>
      </c>
      <c r="M51" s="144">
        <f t="shared" si="22"/>
        <v>12000</v>
      </c>
      <c r="N51" s="143">
        <f t="shared" si="23"/>
        <v>1269840</v>
      </c>
      <c r="O51" s="126" t="s">
        <v>30</v>
      </c>
      <c r="S51" s="2"/>
    </row>
    <row r="52" spans="1:19">
      <c r="A52" s="99">
        <v>44</v>
      </c>
      <c r="B52" s="98">
        <v>604</v>
      </c>
      <c r="C52" s="98">
        <v>6</v>
      </c>
      <c r="D52" s="98" t="s">
        <v>21</v>
      </c>
      <c r="E52" s="95">
        <v>326</v>
      </c>
      <c r="F52" s="95">
        <v>80</v>
      </c>
      <c r="G52" s="102">
        <f t="shared" si="18"/>
        <v>406</v>
      </c>
      <c r="H52" s="101">
        <f t="shared" si="12"/>
        <v>446.6</v>
      </c>
      <c r="I52" s="141">
        <f t="shared" si="26"/>
        <v>12050</v>
      </c>
      <c r="J52" s="142">
        <f t="shared" si="20"/>
        <v>4892300</v>
      </c>
      <c r="K52" s="143">
        <f t="shared" si="14"/>
        <v>5283684</v>
      </c>
      <c r="L52" s="143">
        <f t="shared" si="21"/>
        <v>3913840</v>
      </c>
      <c r="M52" s="144">
        <f t="shared" si="22"/>
        <v>11000</v>
      </c>
      <c r="N52" s="143">
        <f t="shared" si="23"/>
        <v>1161160</v>
      </c>
      <c r="O52" s="126" t="s">
        <v>30</v>
      </c>
      <c r="S52" s="2"/>
    </row>
    <row r="53" spans="1:19">
      <c r="A53" s="99">
        <v>45</v>
      </c>
      <c r="B53" s="98">
        <v>605</v>
      </c>
      <c r="C53" s="98">
        <v>6</v>
      </c>
      <c r="D53" s="98" t="s">
        <v>21</v>
      </c>
      <c r="E53" s="95">
        <v>328</v>
      </c>
      <c r="F53" s="95">
        <v>168</v>
      </c>
      <c r="G53" s="102">
        <f t="shared" si="18"/>
        <v>496</v>
      </c>
      <c r="H53" s="101">
        <f t="shared" si="12"/>
        <v>545.6</v>
      </c>
      <c r="I53" s="141">
        <f t="shared" si="26"/>
        <v>12050</v>
      </c>
      <c r="J53" s="142">
        <f t="shared" si="20"/>
        <v>5976800</v>
      </c>
      <c r="K53" s="143">
        <f t="shared" si="14"/>
        <v>6454944</v>
      </c>
      <c r="L53" s="143">
        <f t="shared" si="21"/>
        <v>4781440</v>
      </c>
      <c r="M53" s="144">
        <f t="shared" si="22"/>
        <v>13500</v>
      </c>
      <c r="N53" s="143">
        <f t="shared" si="23"/>
        <v>1418560</v>
      </c>
      <c r="O53" s="126" t="s">
        <v>30</v>
      </c>
      <c r="S53" s="2"/>
    </row>
    <row r="54" spans="1:19">
      <c r="A54" s="99">
        <v>46</v>
      </c>
      <c r="B54" s="98">
        <v>606</v>
      </c>
      <c r="C54" s="98">
        <v>6</v>
      </c>
      <c r="D54" s="98" t="s">
        <v>21</v>
      </c>
      <c r="E54" s="95">
        <v>328</v>
      </c>
      <c r="F54" s="95">
        <v>168</v>
      </c>
      <c r="G54" s="102">
        <f t="shared" si="18"/>
        <v>496</v>
      </c>
      <c r="H54" s="101">
        <f t="shared" si="12"/>
        <v>545.6</v>
      </c>
      <c r="I54" s="141">
        <f t="shared" si="26"/>
        <v>12050</v>
      </c>
      <c r="J54" s="142">
        <f t="shared" si="20"/>
        <v>5976800</v>
      </c>
      <c r="K54" s="143">
        <f t="shared" si="14"/>
        <v>6454944</v>
      </c>
      <c r="L54" s="143">
        <f t="shared" si="21"/>
        <v>4781440</v>
      </c>
      <c r="M54" s="144">
        <f t="shared" si="22"/>
        <v>13500</v>
      </c>
      <c r="N54" s="143">
        <f t="shared" si="23"/>
        <v>1418560</v>
      </c>
      <c r="O54" s="126" t="s">
        <v>30</v>
      </c>
      <c r="S54" s="2"/>
    </row>
    <row r="55" spans="1:19">
      <c r="A55" s="99">
        <v>47</v>
      </c>
      <c r="B55" s="98">
        <v>607</v>
      </c>
      <c r="C55" s="98">
        <v>6</v>
      </c>
      <c r="D55" s="98" t="s">
        <v>23</v>
      </c>
      <c r="E55" s="95">
        <v>239</v>
      </c>
      <c r="F55" s="95">
        <v>52</v>
      </c>
      <c r="G55" s="102">
        <f t="shared" si="18"/>
        <v>291</v>
      </c>
      <c r="H55" s="101">
        <f t="shared" si="12"/>
        <v>320.10000000000002</v>
      </c>
      <c r="I55" s="141">
        <f t="shared" si="26"/>
        <v>12050</v>
      </c>
      <c r="J55" s="142">
        <f t="shared" si="20"/>
        <v>3506550</v>
      </c>
      <c r="K55" s="143">
        <f t="shared" si="14"/>
        <v>3787074</v>
      </c>
      <c r="L55" s="143">
        <f t="shared" si="21"/>
        <v>2805240</v>
      </c>
      <c r="M55" s="144">
        <f t="shared" si="22"/>
        <v>8000</v>
      </c>
      <c r="N55" s="143">
        <f t="shared" si="23"/>
        <v>832260.00000000012</v>
      </c>
      <c r="O55" s="126" t="s">
        <v>30</v>
      </c>
      <c r="S55" s="2"/>
    </row>
    <row r="56" spans="1:19">
      <c r="A56" s="99">
        <v>48</v>
      </c>
      <c r="B56" s="98">
        <v>608</v>
      </c>
      <c r="C56" s="98">
        <v>6</v>
      </c>
      <c r="D56" s="98" t="s">
        <v>21</v>
      </c>
      <c r="E56" s="95">
        <v>299</v>
      </c>
      <c r="F56" s="95">
        <v>166</v>
      </c>
      <c r="G56" s="102">
        <f t="shared" si="18"/>
        <v>465</v>
      </c>
      <c r="H56" s="101">
        <f t="shared" si="12"/>
        <v>511.50000000000006</v>
      </c>
      <c r="I56" s="141">
        <f t="shared" si="26"/>
        <v>12050</v>
      </c>
      <c r="J56" s="142">
        <f t="shared" si="20"/>
        <v>5603250</v>
      </c>
      <c r="K56" s="143">
        <f t="shared" si="14"/>
        <v>6051510</v>
      </c>
      <c r="L56" s="143">
        <f t="shared" si="21"/>
        <v>4482600</v>
      </c>
      <c r="M56" s="144">
        <f t="shared" si="22"/>
        <v>12500</v>
      </c>
      <c r="N56" s="143">
        <f t="shared" si="23"/>
        <v>1329900.0000000002</v>
      </c>
      <c r="O56" s="126" t="s">
        <v>30</v>
      </c>
      <c r="S56" s="2"/>
    </row>
    <row r="57" spans="1:19">
      <c r="A57" s="99">
        <v>49</v>
      </c>
      <c r="B57" s="98">
        <v>701</v>
      </c>
      <c r="C57" s="98">
        <v>7</v>
      </c>
      <c r="D57" s="98" t="s">
        <v>21</v>
      </c>
      <c r="E57" s="95">
        <v>291</v>
      </c>
      <c r="F57" s="95">
        <v>167</v>
      </c>
      <c r="G57" s="102">
        <f t="shared" si="18"/>
        <v>458</v>
      </c>
      <c r="H57" s="101">
        <f t="shared" si="12"/>
        <v>503.80000000000007</v>
      </c>
      <c r="I57" s="141">
        <f>I50+50</f>
        <v>12100</v>
      </c>
      <c r="J57" s="142">
        <v>0</v>
      </c>
      <c r="K57" s="143">
        <f t="shared" si="14"/>
        <v>0</v>
      </c>
      <c r="L57" s="143">
        <f t="shared" si="21"/>
        <v>0</v>
      </c>
      <c r="M57" s="144">
        <f t="shared" si="22"/>
        <v>0</v>
      </c>
      <c r="N57" s="143">
        <f t="shared" si="23"/>
        <v>1309880.0000000002</v>
      </c>
      <c r="O57" s="126" t="s">
        <v>25</v>
      </c>
      <c r="S57" s="2"/>
    </row>
    <row r="58" spans="1:19">
      <c r="A58" s="99">
        <v>50</v>
      </c>
      <c r="B58" s="98">
        <v>702</v>
      </c>
      <c r="C58" s="98">
        <v>7</v>
      </c>
      <c r="D58" s="98" t="s">
        <v>21</v>
      </c>
      <c r="E58" s="95">
        <v>293</v>
      </c>
      <c r="F58" s="95">
        <v>164</v>
      </c>
      <c r="G58" s="102">
        <f t="shared" si="18"/>
        <v>457</v>
      </c>
      <c r="H58" s="101">
        <f t="shared" si="12"/>
        <v>502.70000000000005</v>
      </c>
      <c r="I58" s="141">
        <f t="shared" ref="I58:I64" si="27">I57</f>
        <v>12100</v>
      </c>
      <c r="J58" s="142">
        <v>0</v>
      </c>
      <c r="K58" s="143">
        <f t="shared" si="14"/>
        <v>0</v>
      </c>
      <c r="L58" s="143">
        <f t="shared" si="21"/>
        <v>0</v>
      </c>
      <c r="M58" s="144">
        <f t="shared" si="22"/>
        <v>0</v>
      </c>
      <c r="N58" s="143">
        <f t="shared" si="23"/>
        <v>1307020.0000000002</v>
      </c>
      <c r="O58" s="126" t="s">
        <v>25</v>
      </c>
      <c r="S58" s="2"/>
    </row>
    <row r="59" spans="1:19">
      <c r="A59" s="99">
        <v>51</v>
      </c>
      <c r="B59" s="98">
        <v>703</v>
      </c>
      <c r="C59" s="98">
        <v>7</v>
      </c>
      <c r="D59" s="98" t="s">
        <v>21</v>
      </c>
      <c r="E59" s="95">
        <v>277</v>
      </c>
      <c r="F59" s="95">
        <v>167</v>
      </c>
      <c r="G59" s="102">
        <f t="shared" si="18"/>
        <v>444</v>
      </c>
      <c r="H59" s="101">
        <f t="shared" si="12"/>
        <v>488.40000000000003</v>
      </c>
      <c r="I59" s="141">
        <f t="shared" si="27"/>
        <v>12100</v>
      </c>
      <c r="J59" s="142">
        <v>0</v>
      </c>
      <c r="K59" s="143">
        <f t="shared" si="14"/>
        <v>0</v>
      </c>
      <c r="L59" s="143">
        <f t="shared" si="21"/>
        <v>0</v>
      </c>
      <c r="M59" s="144">
        <f t="shared" si="22"/>
        <v>0</v>
      </c>
      <c r="N59" s="143">
        <f t="shared" si="23"/>
        <v>1269840</v>
      </c>
      <c r="O59" s="126" t="s">
        <v>25</v>
      </c>
      <c r="S59" s="2"/>
    </row>
    <row r="60" spans="1:19">
      <c r="A60" s="99">
        <v>52</v>
      </c>
      <c r="B60" s="98">
        <v>704</v>
      </c>
      <c r="C60" s="98">
        <v>7</v>
      </c>
      <c r="D60" s="98" t="s">
        <v>21</v>
      </c>
      <c r="E60" s="95">
        <v>326</v>
      </c>
      <c r="F60" s="95">
        <v>80</v>
      </c>
      <c r="G60" s="102">
        <f t="shared" si="18"/>
        <v>406</v>
      </c>
      <c r="H60" s="101">
        <f t="shared" si="12"/>
        <v>446.6</v>
      </c>
      <c r="I60" s="141">
        <f t="shared" si="27"/>
        <v>12100</v>
      </c>
      <c r="J60" s="142">
        <v>0</v>
      </c>
      <c r="K60" s="143">
        <f t="shared" si="14"/>
        <v>0</v>
      </c>
      <c r="L60" s="143">
        <f t="shared" si="21"/>
        <v>0</v>
      </c>
      <c r="M60" s="144">
        <f t="shared" si="22"/>
        <v>0</v>
      </c>
      <c r="N60" s="143">
        <f t="shared" si="23"/>
        <v>1161160</v>
      </c>
      <c r="O60" s="126" t="s">
        <v>25</v>
      </c>
      <c r="S60" s="2"/>
    </row>
    <row r="61" spans="1:19">
      <c r="A61" s="99">
        <v>53</v>
      </c>
      <c r="B61" s="98">
        <v>705</v>
      </c>
      <c r="C61" s="98">
        <v>7</v>
      </c>
      <c r="D61" s="98" t="s">
        <v>21</v>
      </c>
      <c r="E61" s="95">
        <v>328</v>
      </c>
      <c r="F61" s="95">
        <v>168</v>
      </c>
      <c r="G61" s="102">
        <f t="shared" si="18"/>
        <v>496</v>
      </c>
      <c r="H61" s="101">
        <f t="shared" si="12"/>
        <v>545.6</v>
      </c>
      <c r="I61" s="141">
        <f t="shared" si="27"/>
        <v>12100</v>
      </c>
      <c r="J61" s="142">
        <v>0</v>
      </c>
      <c r="K61" s="143">
        <f t="shared" si="14"/>
        <v>0</v>
      </c>
      <c r="L61" s="143">
        <f t="shared" si="21"/>
        <v>0</v>
      </c>
      <c r="M61" s="144">
        <f t="shared" si="22"/>
        <v>0</v>
      </c>
      <c r="N61" s="143">
        <f t="shared" si="23"/>
        <v>1418560</v>
      </c>
      <c r="O61" s="126" t="s">
        <v>25</v>
      </c>
      <c r="S61" s="2"/>
    </row>
    <row r="62" spans="1:19">
      <c r="A62" s="99">
        <v>54</v>
      </c>
      <c r="B62" s="98">
        <v>706</v>
      </c>
      <c r="C62" s="98">
        <v>7</v>
      </c>
      <c r="D62" s="98" t="s">
        <v>21</v>
      </c>
      <c r="E62" s="95">
        <v>328</v>
      </c>
      <c r="F62" s="95">
        <v>168</v>
      </c>
      <c r="G62" s="102">
        <f t="shared" si="18"/>
        <v>496</v>
      </c>
      <c r="H62" s="101">
        <f t="shared" si="12"/>
        <v>545.6</v>
      </c>
      <c r="I62" s="141">
        <f t="shared" si="27"/>
        <v>12100</v>
      </c>
      <c r="J62" s="142">
        <v>0</v>
      </c>
      <c r="K62" s="143">
        <f t="shared" si="14"/>
        <v>0</v>
      </c>
      <c r="L62" s="143">
        <f t="shared" si="21"/>
        <v>0</v>
      </c>
      <c r="M62" s="144">
        <f t="shared" si="22"/>
        <v>0</v>
      </c>
      <c r="N62" s="143">
        <f t="shared" si="23"/>
        <v>1418560</v>
      </c>
      <c r="O62" s="126" t="s">
        <v>25</v>
      </c>
      <c r="S62" s="2"/>
    </row>
    <row r="63" spans="1:19">
      <c r="A63" s="99">
        <v>55</v>
      </c>
      <c r="B63" s="98">
        <v>707</v>
      </c>
      <c r="C63" s="98">
        <v>7</v>
      </c>
      <c r="D63" s="98" t="s">
        <v>23</v>
      </c>
      <c r="E63" s="95">
        <v>239</v>
      </c>
      <c r="F63" s="95">
        <v>52</v>
      </c>
      <c r="G63" s="102">
        <f t="shared" si="18"/>
        <v>291</v>
      </c>
      <c r="H63" s="101">
        <f t="shared" si="12"/>
        <v>320.10000000000002</v>
      </c>
      <c r="I63" s="141">
        <f t="shared" si="27"/>
        <v>12100</v>
      </c>
      <c r="J63" s="142">
        <v>0</v>
      </c>
      <c r="K63" s="143">
        <f t="shared" si="14"/>
        <v>0</v>
      </c>
      <c r="L63" s="143">
        <f t="shared" si="21"/>
        <v>0</v>
      </c>
      <c r="M63" s="144">
        <f t="shared" si="22"/>
        <v>0</v>
      </c>
      <c r="N63" s="143">
        <f t="shared" si="23"/>
        <v>832260.00000000012</v>
      </c>
      <c r="O63" s="126" t="s">
        <v>25</v>
      </c>
      <c r="S63" s="2"/>
    </row>
    <row r="64" spans="1:19">
      <c r="A64" s="99">
        <v>56</v>
      </c>
      <c r="B64" s="98">
        <v>708</v>
      </c>
      <c r="C64" s="98">
        <v>7</v>
      </c>
      <c r="D64" s="98" t="s">
        <v>21</v>
      </c>
      <c r="E64" s="95">
        <v>299</v>
      </c>
      <c r="F64" s="95">
        <v>166</v>
      </c>
      <c r="G64" s="102">
        <f t="shared" si="18"/>
        <v>465</v>
      </c>
      <c r="H64" s="101">
        <f t="shared" si="12"/>
        <v>511.50000000000006</v>
      </c>
      <c r="I64" s="141">
        <f t="shared" si="27"/>
        <v>12100</v>
      </c>
      <c r="J64" s="142">
        <v>0</v>
      </c>
      <c r="K64" s="143">
        <f t="shared" si="14"/>
        <v>0</v>
      </c>
      <c r="L64" s="143">
        <f t="shared" si="21"/>
        <v>0</v>
      </c>
      <c r="M64" s="144">
        <f t="shared" si="22"/>
        <v>0</v>
      </c>
      <c r="N64" s="143">
        <f t="shared" si="23"/>
        <v>1329900.0000000002</v>
      </c>
      <c r="O64" s="126" t="s">
        <v>25</v>
      </c>
      <c r="S64" s="2"/>
    </row>
    <row r="65" spans="1:15" s="34" customFormat="1" ht="16.5">
      <c r="A65" s="131" t="s">
        <v>3</v>
      </c>
      <c r="B65" s="131"/>
      <c r="C65" s="131"/>
      <c r="D65" s="131"/>
      <c r="E65" s="43">
        <f t="shared" ref="E65:H65" si="28">SUM(E25:E64)</f>
        <v>11905</v>
      </c>
      <c r="F65" s="43">
        <f t="shared" si="28"/>
        <v>5660</v>
      </c>
      <c r="G65" s="43">
        <f t="shared" si="28"/>
        <v>17565</v>
      </c>
      <c r="H65" s="43">
        <f t="shared" si="28"/>
        <v>19321.499999999996</v>
      </c>
      <c r="I65" s="149"/>
      <c r="J65" s="150">
        <f t="shared" ref="J65:N65" si="29">SUM(J25:J64)</f>
        <v>126116700</v>
      </c>
      <c r="K65" s="151">
        <f t="shared" si="29"/>
        <v>136206036</v>
      </c>
      <c r="L65" s="151">
        <f t="shared" si="29"/>
        <v>100893360</v>
      </c>
      <c r="M65" s="152"/>
      <c r="N65" s="150">
        <f t="shared" si="29"/>
        <v>50235900</v>
      </c>
      <c r="O65" s="77"/>
    </row>
  </sheetData>
  <mergeCells count="4">
    <mergeCell ref="A1:N1"/>
    <mergeCell ref="A65:D65"/>
    <mergeCell ref="A23:N23"/>
    <mergeCell ref="A19:D19"/>
  </mergeCells>
  <phoneticPr fontId="1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2000-7720-4294-B15F-A358C58626A4}">
  <dimension ref="A1:T45"/>
  <sheetViews>
    <sheetView topLeftCell="A31" zoomScale="160" zoomScaleNormal="160" workbookViewId="0">
      <selection activeCell="K45" sqref="K45"/>
    </sheetView>
  </sheetViews>
  <sheetFormatPr defaultRowHeight="15"/>
  <cols>
    <col min="1" max="1" width="4" style="42" customWidth="1"/>
    <col min="2" max="3" width="5.140625" style="41" customWidth="1"/>
    <col min="4" max="4" width="7.28515625" style="24" customWidth="1"/>
    <col min="5" max="5" width="7.42578125" style="25" customWidth="1"/>
    <col min="6" max="6" width="7.28515625" style="25" customWidth="1"/>
    <col min="7" max="7" width="6.140625" style="25" customWidth="1"/>
    <col min="8" max="8" width="7" style="14" customWidth="1"/>
    <col min="9" max="9" width="7.140625" style="124" customWidth="1"/>
    <col min="10" max="10" width="15" style="124" customWidth="1"/>
    <col min="11" max="12" width="12.42578125" style="124" customWidth="1"/>
    <col min="13" max="13" width="7.7109375" style="125" customWidth="1"/>
    <col min="14" max="14" width="12.28515625" style="124" customWidth="1"/>
    <col min="16" max="16" width="11.7109375" customWidth="1"/>
    <col min="17" max="17" width="11.28515625" customWidth="1"/>
    <col min="18" max="18" width="9.5703125" customWidth="1"/>
    <col min="19" max="19" width="9.28515625" style="1" customWidth="1"/>
    <col min="22" max="23" width="14.85546875" customWidth="1"/>
    <col min="29" max="29" width="16.140625" customWidth="1"/>
  </cols>
  <sheetData>
    <row r="1" spans="1:20" ht="31.5" customHeight="1">
      <c r="A1" s="130" t="s">
        <v>11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20" ht="62.25" customHeight="1">
      <c r="A2" s="12" t="s">
        <v>1</v>
      </c>
      <c r="B2" s="12" t="s">
        <v>0</v>
      </c>
      <c r="C2" s="13" t="s">
        <v>2</v>
      </c>
      <c r="D2" s="13" t="s">
        <v>26</v>
      </c>
      <c r="E2" s="13" t="s">
        <v>27</v>
      </c>
      <c r="F2" s="13" t="s">
        <v>65</v>
      </c>
      <c r="G2" s="13" t="s">
        <v>66</v>
      </c>
      <c r="H2" s="13" t="s">
        <v>10</v>
      </c>
      <c r="I2" s="106" t="s">
        <v>69</v>
      </c>
      <c r="J2" s="67" t="s">
        <v>61</v>
      </c>
      <c r="K2" s="67" t="s">
        <v>62</v>
      </c>
      <c r="L2" s="107" t="s">
        <v>63</v>
      </c>
      <c r="M2" s="108" t="s">
        <v>28</v>
      </c>
      <c r="N2" s="109" t="s">
        <v>29</v>
      </c>
      <c r="O2" s="67" t="s">
        <v>70</v>
      </c>
    </row>
    <row r="3" spans="1:20">
      <c r="A3" s="99">
        <v>1</v>
      </c>
      <c r="B3" s="100">
        <v>105</v>
      </c>
      <c r="C3" s="101">
        <v>1</v>
      </c>
      <c r="D3" s="103" t="s">
        <v>21</v>
      </c>
      <c r="E3" s="104">
        <v>328</v>
      </c>
      <c r="F3" s="94">
        <v>168</v>
      </c>
      <c r="G3" s="104">
        <f t="shared" ref="G3:G10" si="0">E3+F3</f>
        <v>496</v>
      </c>
      <c r="H3" s="105">
        <f t="shared" ref="H3:H10" si="1">G3*1.1</f>
        <v>545.6</v>
      </c>
      <c r="I3" s="127">
        <v>11800</v>
      </c>
      <c r="J3" s="111">
        <f t="shared" ref="J3:J10" si="2">G3*I3</f>
        <v>5852800</v>
      </c>
      <c r="K3" s="74">
        <f t="shared" ref="K3:K10" si="3">ROUND(J3*1.08,0)</f>
        <v>6321024</v>
      </c>
      <c r="L3" s="74">
        <f t="shared" ref="L3:L10" si="4">J3*0.8</f>
        <v>4682240</v>
      </c>
      <c r="M3" s="112">
        <f t="shared" ref="M3:M10" si="5">MROUND((K3*0.025/12),500)</f>
        <v>13000</v>
      </c>
      <c r="N3" s="74">
        <f t="shared" ref="N3:N10" si="6">H3*2600</f>
        <v>1418560</v>
      </c>
      <c r="O3" s="126" t="s">
        <v>30</v>
      </c>
      <c r="P3" s="6"/>
      <c r="Q3" s="7"/>
      <c r="S3" s="3"/>
      <c r="T3" s="3"/>
    </row>
    <row r="4" spans="1:20">
      <c r="A4" s="99">
        <v>2</v>
      </c>
      <c r="B4" s="100">
        <v>106</v>
      </c>
      <c r="C4" s="101">
        <v>1</v>
      </c>
      <c r="D4" s="98" t="s">
        <v>21</v>
      </c>
      <c r="E4" s="95">
        <v>328</v>
      </c>
      <c r="F4" s="95">
        <v>168</v>
      </c>
      <c r="G4" s="95">
        <f t="shared" si="0"/>
        <v>496</v>
      </c>
      <c r="H4" s="101">
        <f t="shared" si="1"/>
        <v>545.6</v>
      </c>
      <c r="I4" s="128">
        <v>11800</v>
      </c>
      <c r="J4" s="111">
        <f t="shared" si="2"/>
        <v>5852800</v>
      </c>
      <c r="K4" s="74">
        <f t="shared" si="3"/>
        <v>6321024</v>
      </c>
      <c r="L4" s="74">
        <f t="shared" si="4"/>
        <v>4682240</v>
      </c>
      <c r="M4" s="112">
        <f t="shared" si="5"/>
        <v>13000</v>
      </c>
      <c r="N4" s="74">
        <f t="shared" si="6"/>
        <v>1418560</v>
      </c>
      <c r="O4" s="126" t="s">
        <v>30</v>
      </c>
      <c r="P4" s="6"/>
      <c r="Q4" s="7"/>
      <c r="S4" s="3"/>
      <c r="T4" s="3"/>
    </row>
    <row r="5" spans="1:20">
      <c r="A5" s="99">
        <v>3</v>
      </c>
      <c r="B5" s="100">
        <v>107</v>
      </c>
      <c r="C5" s="101">
        <v>1</v>
      </c>
      <c r="D5" s="98" t="s">
        <v>23</v>
      </c>
      <c r="E5" s="95">
        <v>239</v>
      </c>
      <c r="F5" s="95">
        <v>52</v>
      </c>
      <c r="G5" s="95">
        <f t="shared" si="0"/>
        <v>291</v>
      </c>
      <c r="H5" s="101">
        <f t="shared" si="1"/>
        <v>320.10000000000002</v>
      </c>
      <c r="I5" s="128">
        <v>11800</v>
      </c>
      <c r="J5" s="111">
        <f t="shared" si="2"/>
        <v>3433800</v>
      </c>
      <c r="K5" s="74">
        <f t="shared" si="3"/>
        <v>3708504</v>
      </c>
      <c r="L5" s="74">
        <f t="shared" si="4"/>
        <v>2747040</v>
      </c>
      <c r="M5" s="112">
        <f t="shared" si="5"/>
        <v>7500</v>
      </c>
      <c r="N5" s="74">
        <f t="shared" si="6"/>
        <v>832260.00000000012</v>
      </c>
      <c r="O5" s="126" t="s">
        <v>30</v>
      </c>
      <c r="P5" s="6"/>
      <c r="Q5" s="7"/>
      <c r="S5" s="3"/>
      <c r="T5" s="3"/>
    </row>
    <row r="6" spans="1:20">
      <c r="A6" s="99">
        <v>4</v>
      </c>
      <c r="B6" s="100">
        <v>108</v>
      </c>
      <c r="C6" s="101">
        <v>1</v>
      </c>
      <c r="D6" s="98" t="s">
        <v>21</v>
      </c>
      <c r="E6" s="95">
        <v>299</v>
      </c>
      <c r="F6" s="95">
        <v>166</v>
      </c>
      <c r="G6" s="95">
        <f t="shared" si="0"/>
        <v>465</v>
      </c>
      <c r="H6" s="101">
        <f t="shared" si="1"/>
        <v>511.50000000000006</v>
      </c>
      <c r="I6" s="128">
        <v>11800</v>
      </c>
      <c r="J6" s="111">
        <f t="shared" si="2"/>
        <v>5487000</v>
      </c>
      <c r="K6" s="74">
        <f t="shared" si="3"/>
        <v>5925960</v>
      </c>
      <c r="L6" s="74">
        <f t="shared" si="4"/>
        <v>4389600</v>
      </c>
      <c r="M6" s="112">
        <f t="shared" si="5"/>
        <v>12500</v>
      </c>
      <c r="N6" s="74">
        <f t="shared" si="6"/>
        <v>1329900.0000000002</v>
      </c>
      <c r="O6" s="126" t="s">
        <v>30</v>
      </c>
      <c r="P6" s="6"/>
      <c r="Q6" s="7"/>
      <c r="S6" s="3"/>
      <c r="T6" s="3"/>
    </row>
    <row r="7" spans="1:20" s="26" customFormat="1">
      <c r="A7" s="99">
        <v>5</v>
      </c>
      <c r="B7" s="100">
        <v>201</v>
      </c>
      <c r="C7" s="101">
        <v>2</v>
      </c>
      <c r="D7" s="98" t="s">
        <v>21</v>
      </c>
      <c r="E7" s="95">
        <v>291</v>
      </c>
      <c r="F7" s="95">
        <v>167</v>
      </c>
      <c r="G7" s="95">
        <f t="shared" si="0"/>
        <v>458</v>
      </c>
      <c r="H7" s="101">
        <f t="shared" si="1"/>
        <v>503.80000000000007</v>
      </c>
      <c r="I7" s="128">
        <v>11850</v>
      </c>
      <c r="J7" s="111">
        <f t="shared" si="2"/>
        <v>5427300</v>
      </c>
      <c r="K7" s="74">
        <f t="shared" si="3"/>
        <v>5861484</v>
      </c>
      <c r="L7" s="74">
        <f t="shared" si="4"/>
        <v>4341840</v>
      </c>
      <c r="M7" s="112">
        <f t="shared" si="5"/>
        <v>12000</v>
      </c>
      <c r="N7" s="74">
        <f t="shared" si="6"/>
        <v>1309880.0000000002</v>
      </c>
      <c r="O7" s="126" t="s">
        <v>30</v>
      </c>
      <c r="P7" s="27"/>
      <c r="Q7" s="28"/>
      <c r="S7" s="5"/>
      <c r="T7" s="5"/>
    </row>
    <row r="8" spans="1:20" ht="16.5">
      <c r="A8" s="99">
        <v>6</v>
      </c>
      <c r="B8" s="98">
        <v>202</v>
      </c>
      <c r="C8" s="101">
        <v>2</v>
      </c>
      <c r="D8" s="98" t="s">
        <v>21</v>
      </c>
      <c r="E8" s="95">
        <v>293</v>
      </c>
      <c r="F8" s="95">
        <v>164</v>
      </c>
      <c r="G8" s="95">
        <f t="shared" si="0"/>
        <v>457</v>
      </c>
      <c r="H8" s="101">
        <f t="shared" si="1"/>
        <v>502.70000000000005</v>
      </c>
      <c r="I8" s="128">
        <v>11850</v>
      </c>
      <c r="J8" s="111">
        <f t="shared" si="2"/>
        <v>5415450</v>
      </c>
      <c r="K8" s="74">
        <f t="shared" si="3"/>
        <v>5848686</v>
      </c>
      <c r="L8" s="74">
        <f t="shared" si="4"/>
        <v>4332360</v>
      </c>
      <c r="M8" s="112">
        <f t="shared" si="5"/>
        <v>12000</v>
      </c>
      <c r="N8" s="74">
        <f t="shared" si="6"/>
        <v>1307020.0000000002</v>
      </c>
      <c r="O8" s="126" t="s">
        <v>30</v>
      </c>
      <c r="Q8" s="8"/>
      <c r="T8" s="9"/>
    </row>
    <row r="9" spans="1:20" ht="16.5">
      <c r="A9" s="99">
        <v>7</v>
      </c>
      <c r="B9" s="100">
        <v>203</v>
      </c>
      <c r="C9" s="101">
        <v>2</v>
      </c>
      <c r="D9" s="98" t="s">
        <v>21</v>
      </c>
      <c r="E9" s="95">
        <v>277</v>
      </c>
      <c r="F9" s="95">
        <v>167</v>
      </c>
      <c r="G9" s="95">
        <f t="shared" si="0"/>
        <v>444</v>
      </c>
      <c r="H9" s="101">
        <f t="shared" si="1"/>
        <v>488.40000000000003</v>
      </c>
      <c r="I9" s="128">
        <v>11850</v>
      </c>
      <c r="J9" s="111">
        <f t="shared" si="2"/>
        <v>5261400</v>
      </c>
      <c r="K9" s="74">
        <f t="shared" si="3"/>
        <v>5682312</v>
      </c>
      <c r="L9" s="74">
        <f t="shared" si="4"/>
        <v>4209120</v>
      </c>
      <c r="M9" s="112">
        <f t="shared" si="5"/>
        <v>12000</v>
      </c>
      <c r="N9" s="74">
        <f t="shared" si="6"/>
        <v>1269840</v>
      </c>
      <c r="O9" s="126" t="s">
        <v>30</v>
      </c>
      <c r="Q9" s="8"/>
      <c r="T9" s="9"/>
    </row>
    <row r="10" spans="1:20" ht="17.25" customHeight="1">
      <c r="A10" s="99">
        <v>8</v>
      </c>
      <c r="B10" s="98">
        <v>204</v>
      </c>
      <c r="C10" s="101">
        <v>2</v>
      </c>
      <c r="D10" s="98" t="s">
        <v>21</v>
      </c>
      <c r="E10" s="95">
        <v>326</v>
      </c>
      <c r="F10" s="95">
        <v>80</v>
      </c>
      <c r="G10" s="95">
        <f t="shared" si="0"/>
        <v>406</v>
      </c>
      <c r="H10" s="101">
        <f t="shared" si="1"/>
        <v>446.6</v>
      </c>
      <c r="I10" s="128">
        <v>11850</v>
      </c>
      <c r="J10" s="111">
        <f t="shared" si="2"/>
        <v>4811100</v>
      </c>
      <c r="K10" s="74">
        <f t="shared" si="3"/>
        <v>5195988</v>
      </c>
      <c r="L10" s="74">
        <f t="shared" si="4"/>
        <v>3848880</v>
      </c>
      <c r="M10" s="112">
        <f t="shared" si="5"/>
        <v>11000</v>
      </c>
      <c r="N10" s="74">
        <f t="shared" si="6"/>
        <v>1161160</v>
      </c>
      <c r="O10" s="126" t="s">
        <v>30</v>
      </c>
      <c r="T10" s="9"/>
    </row>
    <row r="11" spans="1:20" s="65" customFormat="1">
      <c r="A11" s="135" t="s">
        <v>3</v>
      </c>
      <c r="B11" s="136"/>
      <c r="C11" s="136"/>
      <c r="D11" s="137"/>
      <c r="E11" s="61">
        <f>SUM(E3:E10)</f>
        <v>2381</v>
      </c>
      <c r="F11" s="61">
        <f>SUM(F3:F10)</f>
        <v>1132</v>
      </c>
      <c r="G11" s="61">
        <f>SUM(G3:G10)</f>
        <v>3513</v>
      </c>
      <c r="H11" s="64">
        <f>SUM(H3:H10)</f>
        <v>3864.3</v>
      </c>
      <c r="I11" s="113"/>
      <c r="J11" s="114">
        <f>SUM(J3:J10)</f>
        <v>41541650</v>
      </c>
      <c r="K11" s="78">
        <f>SUM(K3:K10)</f>
        <v>44864982</v>
      </c>
      <c r="L11" s="78">
        <f>SUM(L3:L10)</f>
        <v>33233320</v>
      </c>
      <c r="M11" s="115"/>
      <c r="N11" s="78">
        <f>SUM(N3:N10)</f>
        <v>10047180</v>
      </c>
      <c r="O11" s="68"/>
      <c r="S11" s="66"/>
    </row>
    <row r="12" spans="1:20" s="65" customFormat="1">
      <c r="A12" s="62"/>
      <c r="B12" s="63"/>
      <c r="C12" s="63"/>
      <c r="D12" s="63"/>
      <c r="E12" s="69"/>
      <c r="F12" s="69"/>
      <c r="G12" s="69"/>
      <c r="H12" s="70"/>
      <c r="I12" s="116"/>
      <c r="J12" s="117"/>
      <c r="K12" s="118"/>
      <c r="L12" s="118"/>
      <c r="M12" s="119"/>
      <c r="N12" s="79"/>
      <c r="S12" s="66"/>
    </row>
    <row r="13" spans="1:20" s="65" customFormat="1">
      <c r="A13" s="62"/>
      <c r="B13" s="63"/>
      <c r="C13" s="63"/>
      <c r="D13" s="63"/>
      <c r="E13" s="69"/>
      <c r="F13" s="69"/>
      <c r="G13" s="69"/>
      <c r="H13" s="70"/>
      <c r="I13" s="116"/>
      <c r="J13" s="117"/>
      <c r="K13" s="118"/>
      <c r="L13" s="118"/>
      <c r="M13" s="119"/>
      <c r="N13" s="79"/>
      <c r="S13" s="66"/>
    </row>
    <row r="14" spans="1:20" s="65" customFormat="1">
      <c r="A14" s="62"/>
      <c r="B14" s="63"/>
      <c r="C14" s="63"/>
      <c r="D14" s="63"/>
      <c r="E14" s="69"/>
      <c r="F14" s="69"/>
      <c r="G14" s="69"/>
      <c r="H14" s="70"/>
      <c r="I14" s="116"/>
      <c r="J14" s="117"/>
      <c r="K14" s="118"/>
      <c r="L14" s="118"/>
      <c r="M14" s="119"/>
      <c r="N14" s="79"/>
      <c r="S14" s="66"/>
    </row>
    <row r="15" spans="1:20" ht="26.25" customHeight="1">
      <c r="A15" s="132" t="s">
        <v>24</v>
      </c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4"/>
    </row>
    <row r="16" spans="1:20" ht="44.25" customHeight="1">
      <c r="A16" s="12" t="s">
        <v>1</v>
      </c>
      <c r="B16" s="12" t="s">
        <v>0</v>
      </c>
      <c r="C16" s="12" t="s">
        <v>2</v>
      </c>
      <c r="D16" s="12" t="s">
        <v>26</v>
      </c>
      <c r="E16" s="12" t="s">
        <v>67</v>
      </c>
      <c r="F16" s="13" t="s">
        <v>68</v>
      </c>
      <c r="G16" s="13" t="s">
        <v>66</v>
      </c>
      <c r="H16" s="12" t="s">
        <v>10</v>
      </c>
      <c r="I16" s="106" t="s">
        <v>69</v>
      </c>
      <c r="J16" s="67" t="s">
        <v>61</v>
      </c>
      <c r="K16" s="67" t="s">
        <v>62</v>
      </c>
      <c r="L16" s="107" t="s">
        <v>63</v>
      </c>
      <c r="M16" s="120" t="s">
        <v>28</v>
      </c>
      <c r="N16" s="67" t="s">
        <v>29</v>
      </c>
      <c r="O16" s="67" t="s">
        <v>70</v>
      </c>
    </row>
    <row r="17" spans="1:19">
      <c r="A17" s="99">
        <v>9</v>
      </c>
      <c r="B17" s="98">
        <v>301</v>
      </c>
      <c r="C17" s="98">
        <v>3</v>
      </c>
      <c r="D17" s="98" t="s">
        <v>21</v>
      </c>
      <c r="E17" s="95">
        <v>291</v>
      </c>
      <c r="F17" s="95">
        <v>167</v>
      </c>
      <c r="G17" s="102">
        <f>E17+F17</f>
        <v>458</v>
      </c>
      <c r="H17" s="101">
        <f t="shared" ref="H17:H40" si="7">G17*1.1</f>
        <v>503.80000000000007</v>
      </c>
      <c r="I17" s="110">
        <v>11900</v>
      </c>
      <c r="J17" s="111">
        <f t="shared" ref="J17:J40" si="8">G17*I17</f>
        <v>5450200</v>
      </c>
      <c r="K17" s="74">
        <f t="shared" ref="K17:K40" si="9">ROUND(J17*1.08,0)</f>
        <v>5886216</v>
      </c>
      <c r="L17" s="74">
        <f t="shared" ref="L17:L40" si="10">J17*0.8</f>
        <v>4360160</v>
      </c>
      <c r="M17" s="112">
        <f t="shared" ref="M17:M40" si="11">MROUND((K17*0.025/12),500)</f>
        <v>12500</v>
      </c>
      <c r="N17" s="74">
        <f t="shared" ref="N17:N40" si="12">H17*2600</f>
        <v>1309880.0000000002</v>
      </c>
      <c r="O17" s="126" t="s">
        <v>30</v>
      </c>
    </row>
    <row r="18" spans="1:19">
      <c r="A18" s="99">
        <v>10</v>
      </c>
      <c r="B18" s="98">
        <v>302</v>
      </c>
      <c r="C18" s="98">
        <v>3</v>
      </c>
      <c r="D18" s="98" t="s">
        <v>21</v>
      </c>
      <c r="E18" s="95">
        <v>293</v>
      </c>
      <c r="F18" s="95">
        <v>164</v>
      </c>
      <c r="G18" s="102">
        <f t="shared" ref="G18:G40" si="13">E18+F18</f>
        <v>457</v>
      </c>
      <c r="H18" s="101">
        <f t="shared" si="7"/>
        <v>502.70000000000005</v>
      </c>
      <c r="I18" s="110">
        <v>11900</v>
      </c>
      <c r="J18" s="111">
        <f t="shared" si="8"/>
        <v>5438300</v>
      </c>
      <c r="K18" s="74">
        <f t="shared" si="9"/>
        <v>5873364</v>
      </c>
      <c r="L18" s="74">
        <f t="shared" si="10"/>
        <v>4350640</v>
      </c>
      <c r="M18" s="112">
        <f t="shared" si="11"/>
        <v>12000</v>
      </c>
      <c r="N18" s="74">
        <f t="shared" si="12"/>
        <v>1307020.0000000002</v>
      </c>
      <c r="O18" s="126" t="s">
        <v>30</v>
      </c>
    </row>
    <row r="19" spans="1:19" s="26" customFormat="1">
      <c r="A19" s="99">
        <v>11</v>
      </c>
      <c r="B19" s="98">
        <v>303</v>
      </c>
      <c r="C19" s="98">
        <v>3</v>
      </c>
      <c r="D19" s="98" t="s">
        <v>21</v>
      </c>
      <c r="E19" s="95">
        <v>277</v>
      </c>
      <c r="F19" s="95">
        <v>167</v>
      </c>
      <c r="G19" s="102">
        <f t="shared" si="13"/>
        <v>444</v>
      </c>
      <c r="H19" s="101">
        <f t="shared" si="7"/>
        <v>488.40000000000003</v>
      </c>
      <c r="I19" s="110">
        <v>11900</v>
      </c>
      <c r="J19" s="111">
        <f t="shared" si="8"/>
        <v>5283600</v>
      </c>
      <c r="K19" s="74">
        <f t="shared" si="9"/>
        <v>5706288</v>
      </c>
      <c r="L19" s="74">
        <f t="shared" si="10"/>
        <v>4226880</v>
      </c>
      <c r="M19" s="112">
        <f t="shared" si="11"/>
        <v>12000</v>
      </c>
      <c r="N19" s="74">
        <f t="shared" si="12"/>
        <v>1269840</v>
      </c>
      <c r="O19" s="126" t="s">
        <v>30</v>
      </c>
      <c r="Q19" s="26">
        <f>120*6</f>
        <v>720</v>
      </c>
    </row>
    <row r="20" spans="1:19">
      <c r="A20" s="99">
        <v>12</v>
      </c>
      <c r="B20" s="98">
        <v>304</v>
      </c>
      <c r="C20" s="98">
        <v>3</v>
      </c>
      <c r="D20" s="98" t="s">
        <v>21</v>
      </c>
      <c r="E20" s="95">
        <v>326</v>
      </c>
      <c r="F20" s="95">
        <v>80</v>
      </c>
      <c r="G20" s="102">
        <f t="shared" si="13"/>
        <v>406</v>
      </c>
      <c r="H20" s="101">
        <f t="shared" si="7"/>
        <v>446.6</v>
      </c>
      <c r="I20" s="110">
        <v>11900</v>
      </c>
      <c r="J20" s="111">
        <f t="shared" si="8"/>
        <v>4831400</v>
      </c>
      <c r="K20" s="74">
        <f t="shared" si="9"/>
        <v>5217912</v>
      </c>
      <c r="L20" s="74">
        <f t="shared" si="10"/>
        <v>3865120</v>
      </c>
      <c r="M20" s="112">
        <f t="shared" si="11"/>
        <v>11000</v>
      </c>
      <c r="N20" s="74">
        <f t="shared" si="12"/>
        <v>1161160</v>
      </c>
      <c r="O20" s="126" t="s">
        <v>30</v>
      </c>
    </row>
    <row r="21" spans="1:19">
      <c r="A21" s="99">
        <v>13</v>
      </c>
      <c r="B21" s="98">
        <v>305</v>
      </c>
      <c r="C21" s="98">
        <v>3</v>
      </c>
      <c r="D21" s="98" t="s">
        <v>21</v>
      </c>
      <c r="E21" s="95">
        <v>328</v>
      </c>
      <c r="F21" s="95">
        <v>168</v>
      </c>
      <c r="G21" s="102">
        <f t="shared" si="13"/>
        <v>496</v>
      </c>
      <c r="H21" s="101">
        <f t="shared" si="7"/>
        <v>545.6</v>
      </c>
      <c r="I21" s="110">
        <v>11900</v>
      </c>
      <c r="J21" s="111">
        <f t="shared" si="8"/>
        <v>5902400</v>
      </c>
      <c r="K21" s="74">
        <f t="shared" si="9"/>
        <v>6374592</v>
      </c>
      <c r="L21" s="74">
        <f t="shared" si="10"/>
        <v>4721920</v>
      </c>
      <c r="M21" s="112">
        <f t="shared" si="11"/>
        <v>13500</v>
      </c>
      <c r="N21" s="74">
        <f t="shared" si="12"/>
        <v>1418560</v>
      </c>
      <c r="O21" s="126" t="s">
        <v>30</v>
      </c>
    </row>
    <row r="22" spans="1:19">
      <c r="A22" s="99">
        <v>14</v>
      </c>
      <c r="B22" s="98">
        <v>306</v>
      </c>
      <c r="C22" s="98">
        <v>3</v>
      </c>
      <c r="D22" s="98" t="s">
        <v>21</v>
      </c>
      <c r="E22" s="95">
        <v>328</v>
      </c>
      <c r="F22" s="95">
        <v>168</v>
      </c>
      <c r="G22" s="102">
        <f t="shared" si="13"/>
        <v>496</v>
      </c>
      <c r="H22" s="101">
        <f t="shared" si="7"/>
        <v>545.6</v>
      </c>
      <c r="I22" s="110">
        <v>11900</v>
      </c>
      <c r="J22" s="111">
        <f t="shared" si="8"/>
        <v>5902400</v>
      </c>
      <c r="K22" s="74">
        <f t="shared" si="9"/>
        <v>6374592</v>
      </c>
      <c r="L22" s="74">
        <f t="shared" si="10"/>
        <v>4721920</v>
      </c>
      <c r="M22" s="112">
        <f t="shared" si="11"/>
        <v>13500</v>
      </c>
      <c r="N22" s="74">
        <f t="shared" si="12"/>
        <v>1418560</v>
      </c>
      <c r="O22" s="126" t="s">
        <v>30</v>
      </c>
      <c r="S22" s="2"/>
    </row>
    <row r="23" spans="1:19">
      <c r="A23" s="99">
        <v>15</v>
      </c>
      <c r="B23" s="98">
        <v>307</v>
      </c>
      <c r="C23" s="98">
        <v>3</v>
      </c>
      <c r="D23" s="98" t="s">
        <v>23</v>
      </c>
      <c r="E23" s="95">
        <v>239</v>
      </c>
      <c r="F23" s="95">
        <v>52</v>
      </c>
      <c r="G23" s="102">
        <f t="shared" si="13"/>
        <v>291</v>
      </c>
      <c r="H23" s="101">
        <f t="shared" si="7"/>
        <v>320.10000000000002</v>
      </c>
      <c r="I23" s="110">
        <v>11900</v>
      </c>
      <c r="J23" s="111">
        <f t="shared" si="8"/>
        <v>3462900</v>
      </c>
      <c r="K23" s="74">
        <f t="shared" si="9"/>
        <v>3739932</v>
      </c>
      <c r="L23" s="74">
        <f t="shared" si="10"/>
        <v>2770320</v>
      </c>
      <c r="M23" s="112">
        <f t="shared" si="11"/>
        <v>8000</v>
      </c>
      <c r="N23" s="74">
        <f t="shared" si="12"/>
        <v>832260.00000000012</v>
      </c>
      <c r="O23" s="126" t="s">
        <v>30</v>
      </c>
      <c r="S23" s="2"/>
    </row>
    <row r="24" spans="1:19">
      <c r="A24" s="99">
        <v>16</v>
      </c>
      <c r="B24" s="98">
        <v>308</v>
      </c>
      <c r="C24" s="98">
        <v>3</v>
      </c>
      <c r="D24" s="98" t="s">
        <v>21</v>
      </c>
      <c r="E24" s="95">
        <v>299</v>
      </c>
      <c r="F24" s="95">
        <v>166</v>
      </c>
      <c r="G24" s="102">
        <f t="shared" si="13"/>
        <v>465</v>
      </c>
      <c r="H24" s="101">
        <f t="shared" si="7"/>
        <v>511.50000000000006</v>
      </c>
      <c r="I24" s="110">
        <v>11900</v>
      </c>
      <c r="J24" s="111">
        <f t="shared" si="8"/>
        <v>5533500</v>
      </c>
      <c r="K24" s="74">
        <f t="shared" si="9"/>
        <v>5976180</v>
      </c>
      <c r="L24" s="74">
        <f t="shared" si="10"/>
        <v>4426800</v>
      </c>
      <c r="M24" s="112">
        <f t="shared" si="11"/>
        <v>12500</v>
      </c>
      <c r="N24" s="74">
        <f t="shared" si="12"/>
        <v>1329900.0000000002</v>
      </c>
      <c r="O24" s="126" t="s">
        <v>30</v>
      </c>
      <c r="S24" s="2"/>
    </row>
    <row r="25" spans="1:19">
      <c r="A25" s="99">
        <v>17</v>
      </c>
      <c r="B25" s="98">
        <v>401</v>
      </c>
      <c r="C25" s="98">
        <v>4</v>
      </c>
      <c r="D25" s="98" t="s">
        <v>21</v>
      </c>
      <c r="E25" s="95">
        <v>291</v>
      </c>
      <c r="F25" s="95">
        <v>167</v>
      </c>
      <c r="G25" s="102">
        <f t="shared" si="13"/>
        <v>458</v>
      </c>
      <c r="H25" s="101">
        <f t="shared" si="7"/>
        <v>503.80000000000007</v>
      </c>
      <c r="I25" s="110">
        <v>11950</v>
      </c>
      <c r="J25" s="111">
        <f t="shared" si="8"/>
        <v>5473100</v>
      </c>
      <c r="K25" s="74">
        <f t="shared" si="9"/>
        <v>5910948</v>
      </c>
      <c r="L25" s="74">
        <f t="shared" si="10"/>
        <v>4378480</v>
      </c>
      <c r="M25" s="112">
        <f t="shared" si="11"/>
        <v>12500</v>
      </c>
      <c r="N25" s="74">
        <f t="shared" si="12"/>
        <v>1309880.0000000002</v>
      </c>
      <c r="O25" s="126" t="s">
        <v>30</v>
      </c>
      <c r="S25" s="2"/>
    </row>
    <row r="26" spans="1:19">
      <c r="A26" s="99">
        <v>18</v>
      </c>
      <c r="B26" s="98">
        <v>402</v>
      </c>
      <c r="C26" s="98">
        <v>4</v>
      </c>
      <c r="D26" s="98" t="s">
        <v>21</v>
      </c>
      <c r="E26" s="95">
        <v>293</v>
      </c>
      <c r="F26" s="95">
        <v>164</v>
      </c>
      <c r="G26" s="102">
        <f t="shared" si="13"/>
        <v>457</v>
      </c>
      <c r="H26" s="101">
        <f t="shared" si="7"/>
        <v>502.70000000000005</v>
      </c>
      <c r="I26" s="110">
        <v>11950</v>
      </c>
      <c r="J26" s="111">
        <f t="shared" si="8"/>
        <v>5461150</v>
      </c>
      <c r="K26" s="74">
        <f t="shared" si="9"/>
        <v>5898042</v>
      </c>
      <c r="L26" s="74">
        <f t="shared" si="10"/>
        <v>4368920</v>
      </c>
      <c r="M26" s="112">
        <f t="shared" si="11"/>
        <v>12500</v>
      </c>
      <c r="N26" s="74">
        <f t="shared" si="12"/>
        <v>1307020.0000000002</v>
      </c>
      <c r="O26" s="126" t="s">
        <v>30</v>
      </c>
      <c r="S26" s="2"/>
    </row>
    <row r="27" spans="1:19">
      <c r="A27" s="99">
        <v>19</v>
      </c>
      <c r="B27" s="98">
        <v>403</v>
      </c>
      <c r="C27" s="98">
        <v>4</v>
      </c>
      <c r="D27" s="98" t="s">
        <v>21</v>
      </c>
      <c r="E27" s="95">
        <v>277</v>
      </c>
      <c r="F27" s="95">
        <v>167</v>
      </c>
      <c r="G27" s="102">
        <f t="shared" si="13"/>
        <v>444</v>
      </c>
      <c r="H27" s="101">
        <f t="shared" si="7"/>
        <v>488.40000000000003</v>
      </c>
      <c r="I27" s="110">
        <v>11950</v>
      </c>
      <c r="J27" s="111">
        <f t="shared" si="8"/>
        <v>5305800</v>
      </c>
      <c r="K27" s="74">
        <f t="shared" si="9"/>
        <v>5730264</v>
      </c>
      <c r="L27" s="74">
        <f t="shared" si="10"/>
        <v>4244640</v>
      </c>
      <c r="M27" s="112">
        <f t="shared" si="11"/>
        <v>12000</v>
      </c>
      <c r="N27" s="74">
        <f t="shared" si="12"/>
        <v>1269840</v>
      </c>
      <c r="O27" s="126" t="s">
        <v>30</v>
      </c>
      <c r="S27" s="2"/>
    </row>
    <row r="28" spans="1:19">
      <c r="A28" s="99">
        <v>20</v>
      </c>
      <c r="B28" s="98">
        <v>404</v>
      </c>
      <c r="C28" s="98">
        <v>4</v>
      </c>
      <c r="D28" s="98" t="s">
        <v>21</v>
      </c>
      <c r="E28" s="95">
        <v>326</v>
      </c>
      <c r="F28" s="95">
        <v>80</v>
      </c>
      <c r="G28" s="102">
        <f t="shared" si="13"/>
        <v>406</v>
      </c>
      <c r="H28" s="101">
        <f t="shared" si="7"/>
        <v>446.6</v>
      </c>
      <c r="I28" s="110">
        <v>11950</v>
      </c>
      <c r="J28" s="111">
        <f t="shared" si="8"/>
        <v>4851700</v>
      </c>
      <c r="K28" s="74">
        <f t="shared" si="9"/>
        <v>5239836</v>
      </c>
      <c r="L28" s="74">
        <f t="shared" si="10"/>
        <v>3881360</v>
      </c>
      <c r="M28" s="112">
        <f t="shared" si="11"/>
        <v>11000</v>
      </c>
      <c r="N28" s="74">
        <f t="shared" si="12"/>
        <v>1161160</v>
      </c>
      <c r="O28" s="126" t="s">
        <v>30</v>
      </c>
      <c r="S28" s="2"/>
    </row>
    <row r="29" spans="1:19">
      <c r="A29" s="99">
        <v>21</v>
      </c>
      <c r="B29" s="98">
        <v>405</v>
      </c>
      <c r="C29" s="98">
        <v>4</v>
      </c>
      <c r="D29" s="98" t="s">
        <v>21</v>
      </c>
      <c r="E29" s="95">
        <v>328</v>
      </c>
      <c r="F29" s="95">
        <v>168</v>
      </c>
      <c r="G29" s="102">
        <f t="shared" si="13"/>
        <v>496</v>
      </c>
      <c r="H29" s="101">
        <f t="shared" si="7"/>
        <v>545.6</v>
      </c>
      <c r="I29" s="110">
        <v>11950</v>
      </c>
      <c r="J29" s="111">
        <f t="shared" si="8"/>
        <v>5927200</v>
      </c>
      <c r="K29" s="74">
        <f t="shared" si="9"/>
        <v>6401376</v>
      </c>
      <c r="L29" s="74">
        <f t="shared" si="10"/>
        <v>4741760</v>
      </c>
      <c r="M29" s="112">
        <f t="shared" si="11"/>
        <v>13500</v>
      </c>
      <c r="N29" s="74">
        <f t="shared" si="12"/>
        <v>1418560</v>
      </c>
      <c r="O29" s="126" t="s">
        <v>30</v>
      </c>
      <c r="S29" s="2"/>
    </row>
    <row r="30" spans="1:19">
      <c r="A30" s="99">
        <v>22</v>
      </c>
      <c r="B30" s="98">
        <v>406</v>
      </c>
      <c r="C30" s="98">
        <v>4</v>
      </c>
      <c r="D30" s="98" t="s">
        <v>21</v>
      </c>
      <c r="E30" s="95">
        <v>328</v>
      </c>
      <c r="F30" s="95">
        <v>168</v>
      </c>
      <c r="G30" s="102">
        <f t="shared" si="13"/>
        <v>496</v>
      </c>
      <c r="H30" s="101">
        <f t="shared" si="7"/>
        <v>545.6</v>
      </c>
      <c r="I30" s="110">
        <v>11950</v>
      </c>
      <c r="J30" s="111">
        <f t="shared" si="8"/>
        <v>5927200</v>
      </c>
      <c r="K30" s="74">
        <f t="shared" si="9"/>
        <v>6401376</v>
      </c>
      <c r="L30" s="74">
        <f t="shared" si="10"/>
        <v>4741760</v>
      </c>
      <c r="M30" s="112">
        <f t="shared" si="11"/>
        <v>13500</v>
      </c>
      <c r="N30" s="74">
        <f t="shared" si="12"/>
        <v>1418560</v>
      </c>
      <c r="O30" s="126" t="s">
        <v>30</v>
      </c>
      <c r="S30" s="2"/>
    </row>
    <row r="31" spans="1:19">
      <c r="A31" s="99">
        <v>23</v>
      </c>
      <c r="B31" s="98">
        <v>407</v>
      </c>
      <c r="C31" s="98">
        <v>4</v>
      </c>
      <c r="D31" s="98" t="s">
        <v>23</v>
      </c>
      <c r="E31" s="95">
        <v>239</v>
      </c>
      <c r="F31" s="95">
        <v>52</v>
      </c>
      <c r="G31" s="102">
        <f t="shared" si="13"/>
        <v>291</v>
      </c>
      <c r="H31" s="101">
        <f t="shared" si="7"/>
        <v>320.10000000000002</v>
      </c>
      <c r="I31" s="110">
        <v>11950</v>
      </c>
      <c r="J31" s="111">
        <f t="shared" si="8"/>
        <v>3477450</v>
      </c>
      <c r="K31" s="74">
        <f t="shared" si="9"/>
        <v>3755646</v>
      </c>
      <c r="L31" s="74">
        <f t="shared" si="10"/>
        <v>2781960</v>
      </c>
      <c r="M31" s="112">
        <f t="shared" si="11"/>
        <v>8000</v>
      </c>
      <c r="N31" s="74">
        <f t="shared" si="12"/>
        <v>832260.00000000012</v>
      </c>
      <c r="O31" s="126" t="s">
        <v>30</v>
      </c>
      <c r="S31" s="2"/>
    </row>
    <row r="32" spans="1:19">
      <c r="A32" s="99">
        <v>24</v>
      </c>
      <c r="B32" s="98">
        <v>408</v>
      </c>
      <c r="C32" s="98">
        <v>4</v>
      </c>
      <c r="D32" s="98" t="s">
        <v>21</v>
      </c>
      <c r="E32" s="95">
        <v>299</v>
      </c>
      <c r="F32" s="95">
        <v>166</v>
      </c>
      <c r="G32" s="102">
        <f t="shared" si="13"/>
        <v>465</v>
      </c>
      <c r="H32" s="101">
        <f t="shared" si="7"/>
        <v>511.50000000000006</v>
      </c>
      <c r="I32" s="110">
        <v>11950</v>
      </c>
      <c r="J32" s="111">
        <f t="shared" si="8"/>
        <v>5556750</v>
      </c>
      <c r="K32" s="74">
        <f t="shared" si="9"/>
        <v>6001290</v>
      </c>
      <c r="L32" s="74">
        <f t="shared" si="10"/>
        <v>4445400</v>
      </c>
      <c r="M32" s="112">
        <f t="shared" si="11"/>
        <v>12500</v>
      </c>
      <c r="N32" s="74">
        <f t="shared" si="12"/>
        <v>1329900.0000000002</v>
      </c>
      <c r="O32" s="126" t="s">
        <v>30</v>
      </c>
      <c r="S32" s="2"/>
    </row>
    <row r="33" spans="1:19">
      <c r="A33" s="99">
        <v>25</v>
      </c>
      <c r="B33" s="98">
        <v>601</v>
      </c>
      <c r="C33" s="98">
        <v>6</v>
      </c>
      <c r="D33" s="98" t="s">
        <v>21</v>
      </c>
      <c r="E33" s="95">
        <v>291</v>
      </c>
      <c r="F33" s="95">
        <v>167</v>
      </c>
      <c r="G33" s="102">
        <f t="shared" si="13"/>
        <v>458</v>
      </c>
      <c r="H33" s="101">
        <f t="shared" si="7"/>
        <v>503.80000000000007</v>
      </c>
      <c r="I33" s="110">
        <v>12050</v>
      </c>
      <c r="J33" s="111">
        <f t="shared" si="8"/>
        <v>5518900</v>
      </c>
      <c r="K33" s="74">
        <f t="shared" si="9"/>
        <v>5960412</v>
      </c>
      <c r="L33" s="74">
        <f t="shared" si="10"/>
        <v>4415120</v>
      </c>
      <c r="M33" s="112">
        <f t="shared" si="11"/>
        <v>12500</v>
      </c>
      <c r="N33" s="74">
        <f t="shared" si="12"/>
        <v>1309880.0000000002</v>
      </c>
      <c r="O33" s="126" t="s">
        <v>30</v>
      </c>
      <c r="S33" s="2"/>
    </row>
    <row r="34" spans="1:19">
      <c r="A34" s="99">
        <v>26</v>
      </c>
      <c r="B34" s="98">
        <v>602</v>
      </c>
      <c r="C34" s="98">
        <v>6</v>
      </c>
      <c r="D34" s="98" t="s">
        <v>21</v>
      </c>
      <c r="E34" s="95">
        <v>293</v>
      </c>
      <c r="F34" s="95">
        <v>164</v>
      </c>
      <c r="G34" s="102">
        <f t="shared" si="13"/>
        <v>457</v>
      </c>
      <c r="H34" s="101">
        <f t="shared" si="7"/>
        <v>502.70000000000005</v>
      </c>
      <c r="I34" s="110">
        <v>12050</v>
      </c>
      <c r="J34" s="111">
        <f t="shared" si="8"/>
        <v>5506850</v>
      </c>
      <c r="K34" s="74">
        <f t="shared" si="9"/>
        <v>5947398</v>
      </c>
      <c r="L34" s="74">
        <f t="shared" si="10"/>
        <v>4405480</v>
      </c>
      <c r="M34" s="112">
        <f t="shared" si="11"/>
        <v>12500</v>
      </c>
      <c r="N34" s="74">
        <f t="shared" si="12"/>
        <v>1307020.0000000002</v>
      </c>
      <c r="O34" s="126" t="s">
        <v>30</v>
      </c>
      <c r="S34" s="2"/>
    </row>
    <row r="35" spans="1:19">
      <c r="A35" s="99">
        <v>27</v>
      </c>
      <c r="B35" s="98">
        <v>603</v>
      </c>
      <c r="C35" s="98">
        <v>6</v>
      </c>
      <c r="D35" s="98" t="s">
        <v>21</v>
      </c>
      <c r="E35" s="95">
        <v>277</v>
      </c>
      <c r="F35" s="95">
        <v>167</v>
      </c>
      <c r="G35" s="102">
        <f t="shared" si="13"/>
        <v>444</v>
      </c>
      <c r="H35" s="101">
        <f t="shared" si="7"/>
        <v>488.40000000000003</v>
      </c>
      <c r="I35" s="110">
        <v>12050</v>
      </c>
      <c r="J35" s="111">
        <f t="shared" si="8"/>
        <v>5350200</v>
      </c>
      <c r="K35" s="74">
        <f t="shared" si="9"/>
        <v>5778216</v>
      </c>
      <c r="L35" s="74">
        <f t="shared" si="10"/>
        <v>4280160</v>
      </c>
      <c r="M35" s="112">
        <f t="shared" si="11"/>
        <v>12000</v>
      </c>
      <c r="N35" s="74">
        <f t="shared" si="12"/>
        <v>1269840</v>
      </c>
      <c r="O35" s="126" t="s">
        <v>30</v>
      </c>
      <c r="S35" s="2"/>
    </row>
    <row r="36" spans="1:19">
      <c r="A36" s="99">
        <v>28</v>
      </c>
      <c r="B36" s="98">
        <v>604</v>
      </c>
      <c r="C36" s="98">
        <v>6</v>
      </c>
      <c r="D36" s="98" t="s">
        <v>21</v>
      </c>
      <c r="E36" s="95">
        <v>326</v>
      </c>
      <c r="F36" s="95">
        <v>80</v>
      </c>
      <c r="G36" s="102">
        <f t="shared" si="13"/>
        <v>406</v>
      </c>
      <c r="H36" s="101">
        <f t="shared" si="7"/>
        <v>446.6</v>
      </c>
      <c r="I36" s="110">
        <v>12050</v>
      </c>
      <c r="J36" s="111">
        <f t="shared" si="8"/>
        <v>4892300</v>
      </c>
      <c r="K36" s="74">
        <f t="shared" si="9"/>
        <v>5283684</v>
      </c>
      <c r="L36" s="74">
        <f t="shared" si="10"/>
        <v>3913840</v>
      </c>
      <c r="M36" s="112">
        <f t="shared" si="11"/>
        <v>11000</v>
      </c>
      <c r="N36" s="74">
        <f t="shared" si="12"/>
        <v>1161160</v>
      </c>
      <c r="O36" s="126" t="s">
        <v>30</v>
      </c>
      <c r="S36" s="2"/>
    </row>
    <row r="37" spans="1:19">
      <c r="A37" s="99">
        <v>29</v>
      </c>
      <c r="B37" s="98">
        <v>605</v>
      </c>
      <c r="C37" s="98">
        <v>6</v>
      </c>
      <c r="D37" s="98" t="s">
        <v>21</v>
      </c>
      <c r="E37" s="95">
        <v>328</v>
      </c>
      <c r="F37" s="95">
        <v>168</v>
      </c>
      <c r="G37" s="102">
        <f t="shared" si="13"/>
        <v>496</v>
      </c>
      <c r="H37" s="101">
        <f t="shared" si="7"/>
        <v>545.6</v>
      </c>
      <c r="I37" s="110">
        <v>12050</v>
      </c>
      <c r="J37" s="111">
        <f t="shared" si="8"/>
        <v>5976800</v>
      </c>
      <c r="K37" s="74">
        <f t="shared" si="9"/>
        <v>6454944</v>
      </c>
      <c r="L37" s="74">
        <f t="shared" si="10"/>
        <v>4781440</v>
      </c>
      <c r="M37" s="112">
        <f t="shared" si="11"/>
        <v>13500</v>
      </c>
      <c r="N37" s="74">
        <f t="shared" si="12"/>
        <v>1418560</v>
      </c>
      <c r="O37" s="126" t="s">
        <v>30</v>
      </c>
      <c r="S37" s="2"/>
    </row>
    <row r="38" spans="1:19">
      <c r="A38" s="99">
        <v>30</v>
      </c>
      <c r="B38" s="98">
        <v>606</v>
      </c>
      <c r="C38" s="98">
        <v>6</v>
      </c>
      <c r="D38" s="98" t="s">
        <v>21</v>
      </c>
      <c r="E38" s="95">
        <v>328</v>
      </c>
      <c r="F38" s="95">
        <v>168</v>
      </c>
      <c r="G38" s="102">
        <f t="shared" si="13"/>
        <v>496</v>
      </c>
      <c r="H38" s="101">
        <f t="shared" si="7"/>
        <v>545.6</v>
      </c>
      <c r="I38" s="110">
        <v>12050</v>
      </c>
      <c r="J38" s="111">
        <f t="shared" si="8"/>
        <v>5976800</v>
      </c>
      <c r="K38" s="74">
        <f t="shared" si="9"/>
        <v>6454944</v>
      </c>
      <c r="L38" s="74">
        <f t="shared" si="10"/>
        <v>4781440</v>
      </c>
      <c r="M38" s="112">
        <f t="shared" si="11"/>
        <v>13500</v>
      </c>
      <c r="N38" s="74">
        <f t="shared" si="12"/>
        <v>1418560</v>
      </c>
      <c r="O38" s="126" t="s">
        <v>30</v>
      </c>
      <c r="S38" s="2"/>
    </row>
    <row r="39" spans="1:19">
      <c r="A39" s="99">
        <v>31</v>
      </c>
      <c r="B39" s="98">
        <v>607</v>
      </c>
      <c r="C39" s="98">
        <v>6</v>
      </c>
      <c r="D39" s="98" t="s">
        <v>23</v>
      </c>
      <c r="E39" s="95">
        <v>239</v>
      </c>
      <c r="F39" s="95">
        <v>52</v>
      </c>
      <c r="G39" s="102">
        <f t="shared" si="13"/>
        <v>291</v>
      </c>
      <c r="H39" s="101">
        <f t="shared" si="7"/>
        <v>320.10000000000002</v>
      </c>
      <c r="I39" s="110">
        <v>12050</v>
      </c>
      <c r="J39" s="111">
        <f t="shared" si="8"/>
        <v>3506550</v>
      </c>
      <c r="K39" s="74">
        <f t="shared" si="9"/>
        <v>3787074</v>
      </c>
      <c r="L39" s="74">
        <f t="shared" si="10"/>
        <v>2805240</v>
      </c>
      <c r="M39" s="112">
        <f t="shared" si="11"/>
        <v>8000</v>
      </c>
      <c r="N39" s="74">
        <f t="shared" si="12"/>
        <v>832260.00000000012</v>
      </c>
      <c r="O39" s="126" t="s">
        <v>30</v>
      </c>
      <c r="S39" s="2"/>
    </row>
    <row r="40" spans="1:19">
      <c r="A40" s="99">
        <v>32</v>
      </c>
      <c r="B40" s="98">
        <v>608</v>
      </c>
      <c r="C40" s="98">
        <v>6</v>
      </c>
      <c r="D40" s="98" t="s">
        <v>21</v>
      </c>
      <c r="E40" s="95">
        <v>299</v>
      </c>
      <c r="F40" s="95">
        <v>166</v>
      </c>
      <c r="G40" s="102">
        <f t="shared" si="13"/>
        <v>465</v>
      </c>
      <c r="H40" s="101">
        <f t="shared" si="7"/>
        <v>511.50000000000006</v>
      </c>
      <c r="I40" s="110">
        <v>12050</v>
      </c>
      <c r="J40" s="111">
        <f t="shared" si="8"/>
        <v>5603250</v>
      </c>
      <c r="K40" s="74">
        <f t="shared" si="9"/>
        <v>6051510</v>
      </c>
      <c r="L40" s="74">
        <f t="shared" si="10"/>
        <v>4482600</v>
      </c>
      <c r="M40" s="112">
        <f t="shared" si="11"/>
        <v>12500</v>
      </c>
      <c r="N40" s="74">
        <f t="shared" si="12"/>
        <v>1329900.0000000002</v>
      </c>
      <c r="O40" s="126" t="s">
        <v>30</v>
      </c>
      <c r="S40" s="2"/>
    </row>
    <row r="41" spans="1:19" s="34" customFormat="1" ht="16.5">
      <c r="A41" s="131" t="s">
        <v>3</v>
      </c>
      <c r="B41" s="131"/>
      <c r="C41" s="131"/>
      <c r="D41" s="131"/>
      <c r="E41" s="43">
        <f>SUM(E17:E40)</f>
        <v>7143</v>
      </c>
      <c r="F41" s="43">
        <f>SUM(F17:F40)</f>
        <v>3396</v>
      </c>
      <c r="G41" s="43">
        <f>SUM(G17:G40)</f>
        <v>10539</v>
      </c>
      <c r="H41" s="43">
        <f>SUM(H17:H40)</f>
        <v>11592.900000000001</v>
      </c>
      <c r="I41" s="121"/>
      <c r="J41" s="122">
        <f>SUM(J17:J40)</f>
        <v>126116700</v>
      </c>
      <c r="K41" s="75">
        <f>SUM(K17:K40)</f>
        <v>136206036</v>
      </c>
      <c r="L41" s="75">
        <f>SUM(L17:L40)</f>
        <v>100893360</v>
      </c>
      <c r="M41" s="123"/>
      <c r="N41" s="122">
        <f>SUM(N17:N40)</f>
        <v>30141540</v>
      </c>
      <c r="O41" s="77"/>
    </row>
    <row r="45" spans="1:19">
      <c r="J45" s="129">
        <f>J41+J11</f>
        <v>167658350</v>
      </c>
      <c r="K45" s="129">
        <f>K41+K11</f>
        <v>181071018</v>
      </c>
      <c r="L45" s="129">
        <f>L41+L11</f>
        <v>134126680</v>
      </c>
      <c r="N45" s="129">
        <f>N41+N11</f>
        <v>40188720</v>
      </c>
    </row>
  </sheetData>
  <mergeCells count="4">
    <mergeCell ref="A1:N1"/>
    <mergeCell ref="A11:D11"/>
    <mergeCell ref="A15:N15"/>
    <mergeCell ref="A41:D4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D5A34-9C8F-44E2-97A0-3C71475F286E}">
  <dimension ref="A1:T33"/>
  <sheetViews>
    <sheetView topLeftCell="A16" zoomScale="160" zoomScaleNormal="160" workbookViewId="0">
      <selection activeCell="D17" sqref="D17:D32"/>
    </sheetView>
  </sheetViews>
  <sheetFormatPr defaultRowHeight="15"/>
  <cols>
    <col min="1" max="1" width="4" style="42" customWidth="1"/>
    <col min="2" max="3" width="5.140625" style="41" customWidth="1"/>
    <col min="4" max="4" width="7.28515625" style="24" customWidth="1"/>
    <col min="5" max="5" width="7.42578125" style="25" customWidth="1"/>
    <col min="6" max="6" width="7.28515625" style="25" customWidth="1"/>
    <col min="7" max="7" width="6.140625" style="25" customWidth="1"/>
    <col min="8" max="8" width="7" style="14" customWidth="1"/>
    <col min="9" max="9" width="7.140625" style="124" customWidth="1"/>
    <col min="10" max="10" width="11.42578125" style="124" customWidth="1"/>
    <col min="11" max="11" width="12.42578125" style="124" customWidth="1"/>
    <col min="12" max="12" width="11.140625" style="124" customWidth="1"/>
    <col min="13" max="13" width="7.7109375" style="125" customWidth="1"/>
    <col min="14" max="14" width="10.28515625" style="124" customWidth="1"/>
    <col min="16" max="16" width="11.7109375" customWidth="1"/>
    <col min="17" max="17" width="11.28515625" customWidth="1"/>
    <col min="18" max="18" width="9.5703125" customWidth="1"/>
    <col min="19" max="19" width="9.28515625" style="1" customWidth="1"/>
    <col min="22" max="23" width="14.85546875" customWidth="1"/>
    <col min="29" max="29" width="16.140625" customWidth="1"/>
  </cols>
  <sheetData>
    <row r="1" spans="1:20" ht="31.5" customHeight="1">
      <c r="A1" s="130" t="s">
        <v>11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20" ht="62.25" customHeight="1">
      <c r="A2" s="12" t="s">
        <v>1</v>
      </c>
      <c r="B2" s="12" t="s">
        <v>0</v>
      </c>
      <c r="C2" s="13" t="s">
        <v>2</v>
      </c>
      <c r="D2" s="13" t="s">
        <v>26</v>
      </c>
      <c r="E2" s="13" t="s">
        <v>27</v>
      </c>
      <c r="F2" s="13" t="s">
        <v>65</v>
      </c>
      <c r="G2" s="13" t="s">
        <v>66</v>
      </c>
      <c r="H2" s="13" t="s">
        <v>10</v>
      </c>
      <c r="I2" s="106" t="s">
        <v>69</v>
      </c>
      <c r="J2" s="67" t="s">
        <v>61</v>
      </c>
      <c r="K2" s="67" t="s">
        <v>62</v>
      </c>
      <c r="L2" s="107" t="s">
        <v>63</v>
      </c>
      <c r="M2" s="108" t="s">
        <v>28</v>
      </c>
      <c r="N2" s="109" t="s">
        <v>29</v>
      </c>
      <c r="O2" s="67" t="s">
        <v>70</v>
      </c>
    </row>
    <row r="3" spans="1:20">
      <c r="A3" s="99">
        <v>1</v>
      </c>
      <c r="B3" s="100">
        <v>101</v>
      </c>
      <c r="C3" s="101">
        <v>1</v>
      </c>
      <c r="D3" s="98" t="s">
        <v>21</v>
      </c>
      <c r="E3" s="95">
        <v>291</v>
      </c>
      <c r="F3" s="95">
        <v>167</v>
      </c>
      <c r="G3" s="95">
        <f>E3+F3</f>
        <v>458</v>
      </c>
      <c r="H3" s="101">
        <f>G3*1.1</f>
        <v>503.80000000000007</v>
      </c>
      <c r="I3" s="110">
        <v>11500</v>
      </c>
      <c r="J3" s="111">
        <v>0</v>
      </c>
      <c r="K3" s="74">
        <f>ROUND(J3*1.08,0)</f>
        <v>0</v>
      </c>
      <c r="L3" s="74">
        <f>J3*0.8</f>
        <v>0</v>
      </c>
      <c r="M3" s="112">
        <f t="shared" ref="M3:M10" si="0">MROUND((K3*0.025/12),500)</f>
        <v>0</v>
      </c>
      <c r="N3" s="74">
        <f>H3*2600</f>
        <v>1309880.0000000002</v>
      </c>
      <c r="O3" s="126" t="s">
        <v>25</v>
      </c>
      <c r="P3" s="6"/>
      <c r="Q3" s="7"/>
      <c r="S3" s="3"/>
      <c r="T3" s="3"/>
    </row>
    <row r="4" spans="1:20">
      <c r="A4" s="99">
        <v>2</v>
      </c>
      <c r="B4" s="100">
        <v>102</v>
      </c>
      <c r="C4" s="101">
        <v>1</v>
      </c>
      <c r="D4" s="98" t="s">
        <v>21</v>
      </c>
      <c r="E4" s="95">
        <v>293</v>
      </c>
      <c r="F4" s="95">
        <v>164</v>
      </c>
      <c r="G4" s="95">
        <f t="shared" ref="G4:G10" si="1">E4+F4</f>
        <v>457</v>
      </c>
      <c r="H4" s="101">
        <f t="shared" ref="H4:H10" si="2">G4*1.1</f>
        <v>502.70000000000005</v>
      </c>
      <c r="I4" s="110">
        <f t="shared" ref="I4:I10" si="3">I3</f>
        <v>11500</v>
      </c>
      <c r="J4" s="111">
        <v>0</v>
      </c>
      <c r="K4" s="74">
        <f t="shared" ref="K4:K10" si="4">ROUND(J4*1.08,0)</f>
        <v>0</v>
      </c>
      <c r="L4" s="74">
        <f t="shared" ref="L4:L10" si="5">J4*0.8</f>
        <v>0</v>
      </c>
      <c r="M4" s="112">
        <f t="shared" si="0"/>
        <v>0</v>
      </c>
      <c r="N4" s="74">
        <f t="shared" ref="N4:N10" si="6">H4*2600</f>
        <v>1307020.0000000002</v>
      </c>
      <c r="O4" s="126" t="s">
        <v>25</v>
      </c>
      <c r="P4" s="6"/>
      <c r="Q4" s="7"/>
      <c r="S4" s="3"/>
      <c r="T4" s="3"/>
    </row>
    <row r="5" spans="1:20">
      <c r="A5" s="99">
        <v>3</v>
      </c>
      <c r="B5" s="100">
        <v>103</v>
      </c>
      <c r="C5" s="101">
        <v>1</v>
      </c>
      <c r="D5" s="98" t="s">
        <v>21</v>
      </c>
      <c r="E5" s="95">
        <v>277</v>
      </c>
      <c r="F5" s="95">
        <v>167</v>
      </c>
      <c r="G5" s="95">
        <f t="shared" si="1"/>
        <v>444</v>
      </c>
      <c r="H5" s="101">
        <f t="shared" si="2"/>
        <v>488.40000000000003</v>
      </c>
      <c r="I5" s="110">
        <f>I4</f>
        <v>11500</v>
      </c>
      <c r="J5" s="111">
        <v>0</v>
      </c>
      <c r="K5" s="74">
        <f t="shared" si="4"/>
        <v>0</v>
      </c>
      <c r="L5" s="74">
        <f t="shared" si="5"/>
        <v>0</v>
      </c>
      <c r="M5" s="112">
        <f t="shared" si="0"/>
        <v>0</v>
      </c>
      <c r="N5" s="74">
        <f t="shared" si="6"/>
        <v>1269840</v>
      </c>
      <c r="O5" s="126" t="s">
        <v>25</v>
      </c>
      <c r="P5" s="6"/>
      <c r="Q5" s="7"/>
      <c r="S5" s="3"/>
      <c r="T5" s="3"/>
    </row>
    <row r="6" spans="1:20">
      <c r="A6" s="99">
        <v>4</v>
      </c>
      <c r="B6" s="100">
        <v>104</v>
      </c>
      <c r="C6" s="101">
        <v>1</v>
      </c>
      <c r="D6" s="98" t="s">
        <v>21</v>
      </c>
      <c r="E6" s="95">
        <v>326</v>
      </c>
      <c r="F6" s="95">
        <v>80</v>
      </c>
      <c r="G6" s="95">
        <f t="shared" si="1"/>
        <v>406</v>
      </c>
      <c r="H6" s="101">
        <f t="shared" si="2"/>
        <v>446.6</v>
      </c>
      <c r="I6" s="110">
        <f>I5</f>
        <v>11500</v>
      </c>
      <c r="J6" s="111">
        <v>0</v>
      </c>
      <c r="K6" s="74">
        <f t="shared" si="4"/>
        <v>0</v>
      </c>
      <c r="L6" s="74">
        <f t="shared" si="5"/>
        <v>0</v>
      </c>
      <c r="M6" s="112">
        <f t="shared" si="0"/>
        <v>0</v>
      </c>
      <c r="N6" s="74">
        <f t="shared" si="6"/>
        <v>1161160</v>
      </c>
      <c r="O6" s="126" t="s">
        <v>25</v>
      </c>
      <c r="P6" s="6"/>
      <c r="Q6" s="7"/>
      <c r="S6" s="3"/>
      <c r="T6" s="3"/>
    </row>
    <row r="7" spans="1:20" ht="16.5">
      <c r="A7" s="99">
        <v>5</v>
      </c>
      <c r="B7" s="100">
        <v>205</v>
      </c>
      <c r="C7" s="101">
        <v>2</v>
      </c>
      <c r="D7" s="98" t="s">
        <v>21</v>
      </c>
      <c r="E7" s="95">
        <v>328</v>
      </c>
      <c r="F7" s="95">
        <v>168</v>
      </c>
      <c r="G7" s="95">
        <f t="shared" si="1"/>
        <v>496</v>
      </c>
      <c r="H7" s="101">
        <f t="shared" si="2"/>
        <v>545.6</v>
      </c>
      <c r="I7" s="110" t="e">
        <f>#REF!</f>
        <v>#REF!</v>
      </c>
      <c r="J7" s="111">
        <v>0</v>
      </c>
      <c r="K7" s="74">
        <f t="shared" si="4"/>
        <v>0</v>
      </c>
      <c r="L7" s="74">
        <f t="shared" si="5"/>
        <v>0</v>
      </c>
      <c r="M7" s="112">
        <f t="shared" si="0"/>
        <v>0</v>
      </c>
      <c r="N7" s="74">
        <f t="shared" si="6"/>
        <v>1418560</v>
      </c>
      <c r="O7" s="126" t="s">
        <v>25</v>
      </c>
      <c r="T7" s="10"/>
    </row>
    <row r="8" spans="1:20" ht="16.5">
      <c r="A8" s="99">
        <v>6</v>
      </c>
      <c r="B8" s="98">
        <v>206</v>
      </c>
      <c r="C8" s="98">
        <v>2</v>
      </c>
      <c r="D8" s="98" t="s">
        <v>21</v>
      </c>
      <c r="E8" s="95">
        <v>328</v>
      </c>
      <c r="F8" s="95">
        <v>168</v>
      </c>
      <c r="G8" s="95">
        <f t="shared" si="1"/>
        <v>496</v>
      </c>
      <c r="H8" s="101">
        <f t="shared" si="2"/>
        <v>545.6</v>
      </c>
      <c r="I8" s="110" t="e">
        <f t="shared" si="3"/>
        <v>#REF!</v>
      </c>
      <c r="J8" s="111">
        <v>0</v>
      </c>
      <c r="K8" s="74">
        <f t="shared" si="4"/>
        <v>0</v>
      </c>
      <c r="L8" s="74">
        <f t="shared" si="5"/>
        <v>0</v>
      </c>
      <c r="M8" s="112">
        <f t="shared" si="0"/>
        <v>0</v>
      </c>
      <c r="N8" s="74">
        <f t="shared" si="6"/>
        <v>1418560</v>
      </c>
      <c r="O8" s="126" t="s">
        <v>25</v>
      </c>
      <c r="T8" s="9"/>
    </row>
    <row r="9" spans="1:20" ht="16.5">
      <c r="A9" s="99">
        <v>7</v>
      </c>
      <c r="B9" s="100">
        <v>207</v>
      </c>
      <c r="C9" s="98">
        <v>2</v>
      </c>
      <c r="D9" s="98" t="s">
        <v>23</v>
      </c>
      <c r="E9" s="95">
        <v>239</v>
      </c>
      <c r="F9" s="95">
        <v>52</v>
      </c>
      <c r="G9" s="95">
        <f t="shared" si="1"/>
        <v>291</v>
      </c>
      <c r="H9" s="101">
        <f t="shared" si="2"/>
        <v>320.10000000000002</v>
      </c>
      <c r="I9" s="110" t="e">
        <f t="shared" si="3"/>
        <v>#REF!</v>
      </c>
      <c r="J9" s="111">
        <v>0</v>
      </c>
      <c r="K9" s="74">
        <f t="shared" si="4"/>
        <v>0</v>
      </c>
      <c r="L9" s="74">
        <f t="shared" si="5"/>
        <v>0</v>
      </c>
      <c r="M9" s="112">
        <f t="shared" si="0"/>
        <v>0</v>
      </c>
      <c r="N9" s="74">
        <f t="shared" si="6"/>
        <v>832260.00000000012</v>
      </c>
      <c r="O9" s="126" t="s">
        <v>25</v>
      </c>
      <c r="T9" s="9"/>
    </row>
    <row r="10" spans="1:20" ht="16.5">
      <c r="A10" s="99">
        <v>8</v>
      </c>
      <c r="B10" s="98">
        <v>208</v>
      </c>
      <c r="C10" s="98">
        <v>2</v>
      </c>
      <c r="D10" s="98" t="s">
        <v>21</v>
      </c>
      <c r="E10" s="95">
        <v>299</v>
      </c>
      <c r="F10" s="95">
        <v>166</v>
      </c>
      <c r="G10" s="95">
        <f t="shared" si="1"/>
        <v>465</v>
      </c>
      <c r="H10" s="101">
        <f t="shared" si="2"/>
        <v>511.50000000000006</v>
      </c>
      <c r="I10" s="110" t="e">
        <f t="shared" si="3"/>
        <v>#REF!</v>
      </c>
      <c r="J10" s="111">
        <v>0</v>
      </c>
      <c r="K10" s="74">
        <f t="shared" si="4"/>
        <v>0</v>
      </c>
      <c r="L10" s="74">
        <f t="shared" si="5"/>
        <v>0</v>
      </c>
      <c r="M10" s="112">
        <f t="shared" si="0"/>
        <v>0</v>
      </c>
      <c r="N10" s="74">
        <f t="shared" si="6"/>
        <v>1329900.0000000002</v>
      </c>
      <c r="O10" s="126" t="s">
        <v>25</v>
      </c>
      <c r="T10" s="9"/>
    </row>
    <row r="11" spans="1:20" s="65" customFormat="1">
      <c r="A11" s="135" t="s">
        <v>3</v>
      </c>
      <c r="B11" s="136"/>
      <c r="C11" s="136"/>
      <c r="D11" s="137"/>
      <c r="E11" s="61">
        <f>SUM(E3:E10)</f>
        <v>2381</v>
      </c>
      <c r="F11" s="61">
        <f>SUM(F3:F10)</f>
        <v>1132</v>
      </c>
      <c r="G11" s="61">
        <f>SUM(G3:G10)</f>
        <v>3513</v>
      </c>
      <c r="H11" s="64">
        <f>SUM(H3:H10)</f>
        <v>3864.2999999999997</v>
      </c>
      <c r="I11" s="113"/>
      <c r="J11" s="114">
        <f>SUM(J3:J10)</f>
        <v>0</v>
      </c>
      <c r="K11" s="78">
        <f>SUM(K3:K10)</f>
        <v>0</v>
      </c>
      <c r="L11" s="78">
        <f>SUM(L3:L10)</f>
        <v>0</v>
      </c>
      <c r="M11" s="115"/>
      <c r="N11" s="78">
        <f>SUM(N3:N10)</f>
        <v>10047180</v>
      </c>
      <c r="O11" s="68"/>
      <c r="S11" s="66"/>
    </row>
    <row r="12" spans="1:20" s="65" customFormat="1">
      <c r="A12" s="62"/>
      <c r="B12" s="63"/>
      <c r="C12" s="63"/>
      <c r="D12" s="63"/>
      <c r="E12" s="69"/>
      <c r="F12" s="69"/>
      <c r="G12" s="69"/>
      <c r="H12" s="70"/>
      <c r="I12" s="116"/>
      <c r="J12" s="117"/>
      <c r="K12" s="118"/>
      <c r="L12" s="118"/>
      <c r="M12" s="119"/>
      <c r="N12" s="79"/>
      <c r="S12" s="66"/>
    </row>
    <row r="13" spans="1:20" s="65" customFormat="1">
      <c r="A13" s="62"/>
      <c r="B13" s="63"/>
      <c r="C13" s="63"/>
      <c r="D13" s="63"/>
      <c r="E13" s="69"/>
      <c r="F13" s="69"/>
      <c r="G13" s="69"/>
      <c r="H13" s="70"/>
      <c r="I13" s="116"/>
      <c r="J13" s="117"/>
      <c r="K13" s="118"/>
      <c r="L13" s="118"/>
      <c r="M13" s="119"/>
      <c r="N13" s="79"/>
      <c r="S13" s="66"/>
    </row>
    <row r="14" spans="1:20" s="65" customFormat="1">
      <c r="A14" s="62"/>
      <c r="B14" s="63"/>
      <c r="C14" s="63"/>
      <c r="D14" s="63"/>
      <c r="E14" s="69"/>
      <c r="F14" s="69"/>
      <c r="G14" s="69"/>
      <c r="H14" s="70"/>
      <c r="I14" s="116"/>
      <c r="J14" s="117"/>
      <c r="K14" s="118"/>
      <c r="L14" s="118"/>
      <c r="M14" s="119"/>
      <c r="N14" s="79"/>
      <c r="S14" s="66"/>
    </row>
    <row r="15" spans="1:20" ht="26.25" customHeight="1">
      <c r="A15" s="132" t="s">
        <v>24</v>
      </c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4"/>
    </row>
    <row r="16" spans="1:20" ht="44.25" customHeight="1">
      <c r="A16" s="12" t="s">
        <v>1</v>
      </c>
      <c r="B16" s="12" t="s">
        <v>0</v>
      </c>
      <c r="C16" s="12" t="s">
        <v>2</v>
      </c>
      <c r="D16" s="12" t="s">
        <v>26</v>
      </c>
      <c r="E16" s="12" t="s">
        <v>67</v>
      </c>
      <c r="F16" s="13" t="s">
        <v>68</v>
      </c>
      <c r="G16" s="13" t="s">
        <v>66</v>
      </c>
      <c r="H16" s="12" t="s">
        <v>10</v>
      </c>
      <c r="I16" s="106" t="s">
        <v>69</v>
      </c>
      <c r="J16" s="67" t="s">
        <v>61</v>
      </c>
      <c r="K16" s="67" t="s">
        <v>62</v>
      </c>
      <c r="L16" s="107" t="s">
        <v>63</v>
      </c>
      <c r="M16" s="120" t="s">
        <v>28</v>
      </c>
      <c r="N16" s="67" t="s">
        <v>29</v>
      </c>
      <c r="O16" s="67" t="s">
        <v>70</v>
      </c>
    </row>
    <row r="17" spans="1:19">
      <c r="A17" s="99">
        <v>9</v>
      </c>
      <c r="B17" s="98">
        <v>501</v>
      </c>
      <c r="C17" s="98">
        <v>5</v>
      </c>
      <c r="D17" s="98" t="s">
        <v>21</v>
      </c>
      <c r="E17" s="95">
        <v>291</v>
      </c>
      <c r="F17" s="95">
        <v>167</v>
      </c>
      <c r="G17" s="102">
        <f t="shared" ref="G17:G32" si="7">E17+F17</f>
        <v>458</v>
      </c>
      <c r="H17" s="101">
        <f t="shared" ref="H17:H32" si="8">G17*1.1</f>
        <v>503.80000000000007</v>
      </c>
      <c r="I17" s="110" t="e">
        <f>#REF!+50</f>
        <v>#REF!</v>
      </c>
      <c r="J17" s="111">
        <v>0</v>
      </c>
      <c r="K17" s="74">
        <f t="shared" ref="K17:K32" si="9">ROUND(J17*1.08,0)</f>
        <v>0</v>
      </c>
      <c r="L17" s="74">
        <f t="shared" ref="L17:L32" si="10">J17*0.8</f>
        <v>0</v>
      </c>
      <c r="M17" s="112">
        <f t="shared" ref="M17:M32" si="11">MROUND((K17*0.025/12),500)</f>
        <v>0</v>
      </c>
      <c r="N17" s="74">
        <f t="shared" ref="N17:N32" si="12">H17*2600</f>
        <v>1309880.0000000002</v>
      </c>
      <c r="O17" s="126" t="s">
        <v>25</v>
      </c>
      <c r="S17" s="2"/>
    </row>
    <row r="18" spans="1:19">
      <c r="A18" s="99">
        <v>10</v>
      </c>
      <c r="B18" s="98">
        <v>502</v>
      </c>
      <c r="C18" s="98">
        <v>5</v>
      </c>
      <c r="D18" s="98" t="s">
        <v>21</v>
      </c>
      <c r="E18" s="95">
        <v>293</v>
      </c>
      <c r="F18" s="95">
        <v>164</v>
      </c>
      <c r="G18" s="102">
        <f t="shared" si="7"/>
        <v>457</v>
      </c>
      <c r="H18" s="101">
        <f t="shared" si="8"/>
        <v>502.70000000000005</v>
      </c>
      <c r="I18" s="110" t="e">
        <f t="shared" ref="I18:I24" si="13">I17</f>
        <v>#REF!</v>
      </c>
      <c r="J18" s="111">
        <v>0</v>
      </c>
      <c r="K18" s="74">
        <f t="shared" si="9"/>
        <v>0</v>
      </c>
      <c r="L18" s="74">
        <f t="shared" si="10"/>
        <v>0</v>
      </c>
      <c r="M18" s="112">
        <f t="shared" si="11"/>
        <v>0</v>
      </c>
      <c r="N18" s="74">
        <f t="shared" si="12"/>
        <v>1307020.0000000002</v>
      </c>
      <c r="O18" s="126" t="s">
        <v>25</v>
      </c>
      <c r="S18" s="2"/>
    </row>
    <row r="19" spans="1:19">
      <c r="A19" s="99">
        <v>11</v>
      </c>
      <c r="B19" s="98">
        <v>503</v>
      </c>
      <c r="C19" s="98">
        <v>5</v>
      </c>
      <c r="D19" s="98" t="s">
        <v>21</v>
      </c>
      <c r="E19" s="95">
        <v>277</v>
      </c>
      <c r="F19" s="95">
        <v>167</v>
      </c>
      <c r="G19" s="102">
        <f t="shared" si="7"/>
        <v>444</v>
      </c>
      <c r="H19" s="101">
        <f t="shared" si="8"/>
        <v>488.40000000000003</v>
      </c>
      <c r="I19" s="110" t="e">
        <f t="shared" si="13"/>
        <v>#REF!</v>
      </c>
      <c r="J19" s="111">
        <v>0</v>
      </c>
      <c r="K19" s="74">
        <f t="shared" si="9"/>
        <v>0</v>
      </c>
      <c r="L19" s="74">
        <f t="shared" si="10"/>
        <v>0</v>
      </c>
      <c r="M19" s="112">
        <f t="shared" si="11"/>
        <v>0</v>
      </c>
      <c r="N19" s="74">
        <f t="shared" si="12"/>
        <v>1269840</v>
      </c>
      <c r="O19" s="126" t="s">
        <v>25</v>
      </c>
      <c r="S19" s="2"/>
    </row>
    <row r="20" spans="1:19">
      <c r="A20" s="99">
        <v>12</v>
      </c>
      <c r="B20" s="98">
        <v>504</v>
      </c>
      <c r="C20" s="98">
        <v>5</v>
      </c>
      <c r="D20" s="98" t="s">
        <v>21</v>
      </c>
      <c r="E20" s="95">
        <v>326</v>
      </c>
      <c r="F20" s="95">
        <v>80</v>
      </c>
      <c r="G20" s="102">
        <f t="shared" si="7"/>
        <v>406</v>
      </c>
      <c r="H20" s="101">
        <f t="shared" si="8"/>
        <v>446.6</v>
      </c>
      <c r="I20" s="110" t="e">
        <f t="shared" si="13"/>
        <v>#REF!</v>
      </c>
      <c r="J20" s="111">
        <v>0</v>
      </c>
      <c r="K20" s="74">
        <f t="shared" si="9"/>
        <v>0</v>
      </c>
      <c r="L20" s="74">
        <f t="shared" si="10"/>
        <v>0</v>
      </c>
      <c r="M20" s="112">
        <f t="shared" si="11"/>
        <v>0</v>
      </c>
      <c r="N20" s="74">
        <f t="shared" si="12"/>
        <v>1161160</v>
      </c>
      <c r="O20" s="126" t="s">
        <v>25</v>
      </c>
      <c r="S20" s="2"/>
    </row>
    <row r="21" spans="1:19">
      <c r="A21" s="99">
        <v>13</v>
      </c>
      <c r="B21" s="98">
        <v>505</v>
      </c>
      <c r="C21" s="98">
        <v>5</v>
      </c>
      <c r="D21" s="98" t="s">
        <v>21</v>
      </c>
      <c r="E21" s="95">
        <v>328</v>
      </c>
      <c r="F21" s="95">
        <v>168</v>
      </c>
      <c r="G21" s="102">
        <f t="shared" si="7"/>
        <v>496</v>
      </c>
      <c r="H21" s="101">
        <f t="shared" si="8"/>
        <v>545.6</v>
      </c>
      <c r="I21" s="110" t="e">
        <f t="shared" si="13"/>
        <v>#REF!</v>
      </c>
      <c r="J21" s="111">
        <v>0</v>
      </c>
      <c r="K21" s="74">
        <f t="shared" si="9"/>
        <v>0</v>
      </c>
      <c r="L21" s="74">
        <f t="shared" si="10"/>
        <v>0</v>
      </c>
      <c r="M21" s="112">
        <f t="shared" si="11"/>
        <v>0</v>
      </c>
      <c r="N21" s="74">
        <f t="shared" si="12"/>
        <v>1418560</v>
      </c>
      <c r="O21" s="126" t="s">
        <v>25</v>
      </c>
      <c r="S21" s="2"/>
    </row>
    <row r="22" spans="1:19">
      <c r="A22" s="99">
        <v>14</v>
      </c>
      <c r="B22" s="98">
        <v>506</v>
      </c>
      <c r="C22" s="98">
        <v>5</v>
      </c>
      <c r="D22" s="98" t="s">
        <v>21</v>
      </c>
      <c r="E22" s="95">
        <v>328</v>
      </c>
      <c r="F22" s="95">
        <v>168</v>
      </c>
      <c r="G22" s="102">
        <f t="shared" si="7"/>
        <v>496</v>
      </c>
      <c r="H22" s="101">
        <f t="shared" si="8"/>
        <v>545.6</v>
      </c>
      <c r="I22" s="110" t="e">
        <f t="shared" si="13"/>
        <v>#REF!</v>
      </c>
      <c r="J22" s="111">
        <v>0</v>
      </c>
      <c r="K22" s="74">
        <f t="shared" si="9"/>
        <v>0</v>
      </c>
      <c r="L22" s="74">
        <f t="shared" si="10"/>
        <v>0</v>
      </c>
      <c r="M22" s="112">
        <f t="shared" si="11"/>
        <v>0</v>
      </c>
      <c r="N22" s="74">
        <f t="shared" si="12"/>
        <v>1418560</v>
      </c>
      <c r="O22" s="126" t="s">
        <v>25</v>
      </c>
      <c r="S22" s="2"/>
    </row>
    <row r="23" spans="1:19">
      <c r="A23" s="99">
        <v>15</v>
      </c>
      <c r="B23" s="98">
        <v>507</v>
      </c>
      <c r="C23" s="98">
        <v>5</v>
      </c>
      <c r="D23" s="98" t="s">
        <v>23</v>
      </c>
      <c r="E23" s="95">
        <v>239</v>
      </c>
      <c r="F23" s="95">
        <v>52</v>
      </c>
      <c r="G23" s="102">
        <f t="shared" si="7"/>
        <v>291</v>
      </c>
      <c r="H23" s="101">
        <f t="shared" si="8"/>
        <v>320.10000000000002</v>
      </c>
      <c r="I23" s="110" t="e">
        <f t="shared" si="13"/>
        <v>#REF!</v>
      </c>
      <c r="J23" s="111">
        <v>0</v>
      </c>
      <c r="K23" s="74">
        <f t="shared" si="9"/>
        <v>0</v>
      </c>
      <c r="L23" s="74">
        <f t="shared" si="10"/>
        <v>0</v>
      </c>
      <c r="M23" s="112">
        <f t="shared" si="11"/>
        <v>0</v>
      </c>
      <c r="N23" s="74">
        <f t="shared" si="12"/>
        <v>832260.00000000012</v>
      </c>
      <c r="O23" s="126" t="s">
        <v>25</v>
      </c>
      <c r="S23" s="2"/>
    </row>
    <row r="24" spans="1:19">
      <c r="A24" s="99">
        <v>16</v>
      </c>
      <c r="B24" s="98">
        <v>508</v>
      </c>
      <c r="C24" s="98">
        <v>5</v>
      </c>
      <c r="D24" s="98" t="s">
        <v>21</v>
      </c>
      <c r="E24" s="95">
        <v>299</v>
      </c>
      <c r="F24" s="95">
        <v>166</v>
      </c>
      <c r="G24" s="102">
        <f t="shared" si="7"/>
        <v>465</v>
      </c>
      <c r="H24" s="101">
        <f t="shared" si="8"/>
        <v>511.50000000000006</v>
      </c>
      <c r="I24" s="110" t="e">
        <f t="shared" si="13"/>
        <v>#REF!</v>
      </c>
      <c r="J24" s="111">
        <v>0</v>
      </c>
      <c r="K24" s="74">
        <f t="shared" si="9"/>
        <v>0</v>
      </c>
      <c r="L24" s="74">
        <f t="shared" si="10"/>
        <v>0</v>
      </c>
      <c r="M24" s="112">
        <f t="shared" si="11"/>
        <v>0</v>
      </c>
      <c r="N24" s="74">
        <f t="shared" si="12"/>
        <v>1329900.0000000002</v>
      </c>
      <c r="O24" s="126" t="s">
        <v>25</v>
      </c>
      <c r="S24" s="2"/>
    </row>
    <row r="25" spans="1:19">
      <c r="A25" s="99">
        <v>17</v>
      </c>
      <c r="B25" s="98">
        <v>701</v>
      </c>
      <c r="C25" s="98">
        <v>7</v>
      </c>
      <c r="D25" s="98" t="s">
        <v>21</v>
      </c>
      <c r="E25" s="95">
        <v>291</v>
      </c>
      <c r="F25" s="95">
        <v>167</v>
      </c>
      <c r="G25" s="102">
        <f t="shared" si="7"/>
        <v>458</v>
      </c>
      <c r="H25" s="101">
        <f t="shared" si="8"/>
        <v>503.80000000000007</v>
      </c>
      <c r="I25" s="110" t="e">
        <f>#REF!+50</f>
        <v>#REF!</v>
      </c>
      <c r="J25" s="111">
        <v>0</v>
      </c>
      <c r="K25" s="74">
        <f t="shared" si="9"/>
        <v>0</v>
      </c>
      <c r="L25" s="74">
        <f t="shared" si="10"/>
        <v>0</v>
      </c>
      <c r="M25" s="112">
        <f t="shared" si="11"/>
        <v>0</v>
      </c>
      <c r="N25" s="74">
        <f t="shared" si="12"/>
        <v>1309880.0000000002</v>
      </c>
      <c r="O25" s="126" t="s">
        <v>25</v>
      </c>
      <c r="S25" s="2"/>
    </row>
    <row r="26" spans="1:19">
      <c r="A26" s="99">
        <v>18</v>
      </c>
      <c r="B26" s="98">
        <v>702</v>
      </c>
      <c r="C26" s="98">
        <v>7</v>
      </c>
      <c r="D26" s="98" t="s">
        <v>21</v>
      </c>
      <c r="E26" s="95">
        <v>293</v>
      </c>
      <c r="F26" s="95">
        <v>164</v>
      </c>
      <c r="G26" s="102">
        <f t="shared" si="7"/>
        <v>457</v>
      </c>
      <c r="H26" s="101">
        <f t="shared" si="8"/>
        <v>502.70000000000005</v>
      </c>
      <c r="I26" s="110" t="e">
        <f t="shared" ref="I26:I32" si="14">I25</f>
        <v>#REF!</v>
      </c>
      <c r="J26" s="111">
        <v>0</v>
      </c>
      <c r="K26" s="74">
        <f t="shared" si="9"/>
        <v>0</v>
      </c>
      <c r="L26" s="74">
        <f t="shared" si="10"/>
        <v>0</v>
      </c>
      <c r="M26" s="112">
        <f t="shared" si="11"/>
        <v>0</v>
      </c>
      <c r="N26" s="74">
        <f t="shared" si="12"/>
        <v>1307020.0000000002</v>
      </c>
      <c r="O26" s="126" t="s">
        <v>25</v>
      </c>
      <c r="S26" s="2"/>
    </row>
    <row r="27" spans="1:19">
      <c r="A27" s="99">
        <v>19</v>
      </c>
      <c r="B27" s="98">
        <v>703</v>
      </c>
      <c r="C27" s="98">
        <v>7</v>
      </c>
      <c r="D27" s="98" t="s">
        <v>21</v>
      </c>
      <c r="E27" s="95">
        <v>277</v>
      </c>
      <c r="F27" s="95">
        <v>167</v>
      </c>
      <c r="G27" s="102">
        <f t="shared" si="7"/>
        <v>444</v>
      </c>
      <c r="H27" s="101">
        <f t="shared" si="8"/>
        <v>488.40000000000003</v>
      </c>
      <c r="I27" s="110" t="e">
        <f t="shared" si="14"/>
        <v>#REF!</v>
      </c>
      <c r="J27" s="111">
        <v>0</v>
      </c>
      <c r="K27" s="74">
        <f t="shared" si="9"/>
        <v>0</v>
      </c>
      <c r="L27" s="74">
        <f t="shared" si="10"/>
        <v>0</v>
      </c>
      <c r="M27" s="112">
        <f t="shared" si="11"/>
        <v>0</v>
      </c>
      <c r="N27" s="74">
        <f t="shared" si="12"/>
        <v>1269840</v>
      </c>
      <c r="O27" s="126" t="s">
        <v>25</v>
      </c>
      <c r="S27" s="2"/>
    </row>
    <row r="28" spans="1:19">
      <c r="A28" s="99">
        <v>20</v>
      </c>
      <c r="B28" s="98">
        <v>704</v>
      </c>
      <c r="C28" s="98">
        <v>7</v>
      </c>
      <c r="D28" s="98" t="s">
        <v>21</v>
      </c>
      <c r="E28" s="95">
        <v>326</v>
      </c>
      <c r="F28" s="95">
        <v>80</v>
      </c>
      <c r="G28" s="102">
        <f t="shared" si="7"/>
        <v>406</v>
      </c>
      <c r="H28" s="101">
        <f t="shared" si="8"/>
        <v>446.6</v>
      </c>
      <c r="I28" s="110" t="e">
        <f t="shared" si="14"/>
        <v>#REF!</v>
      </c>
      <c r="J28" s="111">
        <v>0</v>
      </c>
      <c r="K28" s="74">
        <f t="shared" si="9"/>
        <v>0</v>
      </c>
      <c r="L28" s="74">
        <f t="shared" si="10"/>
        <v>0</v>
      </c>
      <c r="M28" s="112">
        <f t="shared" si="11"/>
        <v>0</v>
      </c>
      <c r="N28" s="74">
        <f t="shared" si="12"/>
        <v>1161160</v>
      </c>
      <c r="O28" s="126" t="s">
        <v>25</v>
      </c>
      <c r="S28" s="2"/>
    </row>
    <row r="29" spans="1:19">
      <c r="A29" s="99">
        <v>21</v>
      </c>
      <c r="B29" s="98">
        <v>705</v>
      </c>
      <c r="C29" s="98">
        <v>7</v>
      </c>
      <c r="D29" s="98" t="s">
        <v>21</v>
      </c>
      <c r="E29" s="95">
        <v>328</v>
      </c>
      <c r="F29" s="95">
        <v>168</v>
      </c>
      <c r="G29" s="102">
        <f t="shared" si="7"/>
        <v>496</v>
      </c>
      <c r="H29" s="101">
        <f t="shared" si="8"/>
        <v>545.6</v>
      </c>
      <c r="I29" s="110" t="e">
        <f t="shared" si="14"/>
        <v>#REF!</v>
      </c>
      <c r="J29" s="111">
        <v>0</v>
      </c>
      <c r="K29" s="74">
        <f t="shared" si="9"/>
        <v>0</v>
      </c>
      <c r="L29" s="74">
        <f t="shared" si="10"/>
        <v>0</v>
      </c>
      <c r="M29" s="112">
        <f t="shared" si="11"/>
        <v>0</v>
      </c>
      <c r="N29" s="74">
        <f t="shared" si="12"/>
        <v>1418560</v>
      </c>
      <c r="O29" s="126" t="s">
        <v>25</v>
      </c>
      <c r="S29" s="2"/>
    </row>
    <row r="30" spans="1:19">
      <c r="A30" s="99">
        <v>22</v>
      </c>
      <c r="B30" s="98">
        <v>706</v>
      </c>
      <c r="C30" s="98">
        <v>7</v>
      </c>
      <c r="D30" s="98" t="s">
        <v>21</v>
      </c>
      <c r="E30" s="95">
        <v>328</v>
      </c>
      <c r="F30" s="95">
        <v>168</v>
      </c>
      <c r="G30" s="102">
        <f t="shared" si="7"/>
        <v>496</v>
      </c>
      <c r="H30" s="101">
        <f t="shared" si="8"/>
        <v>545.6</v>
      </c>
      <c r="I30" s="110" t="e">
        <f t="shared" si="14"/>
        <v>#REF!</v>
      </c>
      <c r="J30" s="111">
        <v>0</v>
      </c>
      <c r="K30" s="74">
        <f t="shared" si="9"/>
        <v>0</v>
      </c>
      <c r="L30" s="74">
        <f t="shared" si="10"/>
        <v>0</v>
      </c>
      <c r="M30" s="112">
        <f t="shared" si="11"/>
        <v>0</v>
      </c>
      <c r="N30" s="74">
        <f t="shared" si="12"/>
        <v>1418560</v>
      </c>
      <c r="O30" s="126" t="s">
        <v>25</v>
      </c>
      <c r="S30" s="2"/>
    </row>
    <row r="31" spans="1:19">
      <c r="A31" s="99">
        <v>23</v>
      </c>
      <c r="B31" s="98">
        <v>707</v>
      </c>
      <c r="C31" s="98">
        <v>7</v>
      </c>
      <c r="D31" s="98" t="s">
        <v>23</v>
      </c>
      <c r="E31" s="95">
        <v>239</v>
      </c>
      <c r="F31" s="95">
        <v>52</v>
      </c>
      <c r="G31" s="102">
        <f t="shared" si="7"/>
        <v>291</v>
      </c>
      <c r="H31" s="101">
        <f t="shared" si="8"/>
        <v>320.10000000000002</v>
      </c>
      <c r="I31" s="110" t="e">
        <f t="shared" si="14"/>
        <v>#REF!</v>
      </c>
      <c r="J31" s="111">
        <v>0</v>
      </c>
      <c r="K31" s="74">
        <f t="shared" si="9"/>
        <v>0</v>
      </c>
      <c r="L31" s="74">
        <f t="shared" si="10"/>
        <v>0</v>
      </c>
      <c r="M31" s="112">
        <f t="shared" si="11"/>
        <v>0</v>
      </c>
      <c r="N31" s="74">
        <f t="shared" si="12"/>
        <v>832260.00000000012</v>
      </c>
      <c r="O31" s="126" t="s">
        <v>25</v>
      </c>
      <c r="S31" s="2"/>
    </row>
    <row r="32" spans="1:19">
      <c r="A32" s="99">
        <v>24</v>
      </c>
      <c r="B32" s="98">
        <v>708</v>
      </c>
      <c r="C32" s="98">
        <v>7</v>
      </c>
      <c r="D32" s="98" t="s">
        <v>21</v>
      </c>
      <c r="E32" s="95">
        <v>299</v>
      </c>
      <c r="F32" s="95">
        <v>166</v>
      </c>
      <c r="G32" s="102">
        <f t="shared" si="7"/>
        <v>465</v>
      </c>
      <c r="H32" s="101">
        <f t="shared" si="8"/>
        <v>511.50000000000006</v>
      </c>
      <c r="I32" s="110" t="e">
        <f t="shared" si="14"/>
        <v>#REF!</v>
      </c>
      <c r="J32" s="111">
        <v>0</v>
      </c>
      <c r="K32" s="74">
        <f t="shared" si="9"/>
        <v>0</v>
      </c>
      <c r="L32" s="74">
        <f t="shared" si="10"/>
        <v>0</v>
      </c>
      <c r="M32" s="112">
        <f t="shared" si="11"/>
        <v>0</v>
      </c>
      <c r="N32" s="74">
        <f t="shared" si="12"/>
        <v>1329900.0000000002</v>
      </c>
      <c r="O32" s="126" t="s">
        <v>25</v>
      </c>
      <c r="S32" s="2"/>
    </row>
    <row r="33" spans="1:15" s="34" customFormat="1" ht="16.5">
      <c r="A33" s="131" t="s">
        <v>3</v>
      </c>
      <c r="B33" s="131"/>
      <c r="C33" s="131"/>
      <c r="D33" s="131"/>
      <c r="E33" s="43">
        <f>SUM(E17:E32)</f>
        <v>4762</v>
      </c>
      <c r="F33" s="43">
        <f>SUM(F17:F32)</f>
        <v>2264</v>
      </c>
      <c r="G33" s="43">
        <f>SUM(G17:G32)</f>
        <v>7026</v>
      </c>
      <c r="H33" s="43">
        <f>SUM(H17:H32)</f>
        <v>7728.6</v>
      </c>
      <c r="I33" s="121"/>
      <c r="J33" s="122">
        <f>SUM(J17:J32)</f>
        <v>0</v>
      </c>
      <c r="K33" s="75">
        <f>SUM(K17:K32)</f>
        <v>0</v>
      </c>
      <c r="L33" s="75">
        <f>SUM(L17:L32)</f>
        <v>0</v>
      </c>
      <c r="M33" s="123"/>
      <c r="N33" s="122">
        <f>SUM(N17:N32)</f>
        <v>20094360</v>
      </c>
      <c r="O33" s="77"/>
    </row>
  </sheetData>
  <mergeCells count="4">
    <mergeCell ref="A1:N1"/>
    <mergeCell ref="A11:D11"/>
    <mergeCell ref="A15:N15"/>
    <mergeCell ref="A33:D3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0735-CCBB-4A86-9CAF-EE343CABF7B4}">
  <dimension ref="A1:M11"/>
  <sheetViews>
    <sheetView zoomScale="145" zoomScaleNormal="145" workbookViewId="0">
      <selection activeCell="I8" sqref="I8"/>
    </sheetView>
  </sheetViews>
  <sheetFormatPr defaultRowHeight="15"/>
  <cols>
    <col min="2" max="2" width="13.5703125" customWidth="1"/>
    <col min="3" max="3" width="14" style="1" customWidth="1"/>
    <col min="4" max="4" width="10.42578125" style="1" customWidth="1"/>
    <col min="5" max="5" width="15.140625" style="1" bestFit="1" customWidth="1"/>
    <col min="6" max="6" width="11.8554687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s="11" customFormat="1" ht="21" customHeight="1">
      <c r="A1" s="45" t="s">
        <v>4</v>
      </c>
      <c r="B1" s="45" t="s">
        <v>22</v>
      </c>
      <c r="C1" s="45" t="s">
        <v>73</v>
      </c>
      <c r="D1" s="45" t="s">
        <v>5</v>
      </c>
      <c r="E1" s="45" t="s">
        <v>6</v>
      </c>
      <c r="F1" s="45" t="s">
        <v>7</v>
      </c>
      <c r="G1" s="45" t="s">
        <v>8</v>
      </c>
      <c r="H1" s="45" t="s">
        <v>9</v>
      </c>
      <c r="I1" s="45" t="s">
        <v>76</v>
      </c>
      <c r="J1" s="67" t="s">
        <v>29</v>
      </c>
      <c r="K1" s="4"/>
      <c r="L1" s="4"/>
      <c r="M1" s="4"/>
    </row>
    <row r="2" spans="1:13" s="11" customFormat="1" ht="47.25" customHeight="1">
      <c r="A2" s="80">
        <v>1</v>
      </c>
      <c r="B2" s="67" t="s">
        <v>31</v>
      </c>
      <c r="C2" s="81" t="s">
        <v>75</v>
      </c>
      <c r="D2" s="80">
        <v>8</v>
      </c>
      <c r="E2" s="15">
        <f>'Infinite Siddhi (Sale)'!G11</f>
        <v>3513</v>
      </c>
      <c r="F2" s="15">
        <f>'Infinite Siddhi (Sale)'!H11</f>
        <v>3864.3</v>
      </c>
      <c r="G2" s="82">
        <f>'Infinite Siddhi (Sale)'!J11</f>
        <v>41541650</v>
      </c>
      <c r="H2" s="82">
        <f>'Infinite Siddhi (Sale)'!K11</f>
        <v>44864982</v>
      </c>
      <c r="I2" s="82">
        <f>'Infinite Siddhi (Sale)'!L11</f>
        <v>33233320</v>
      </c>
      <c r="J2" s="4"/>
      <c r="K2" s="4"/>
      <c r="L2" s="4"/>
      <c r="M2" s="4"/>
    </row>
    <row r="3" spans="1:13" s="11" customFormat="1" ht="52.5" customHeight="1">
      <c r="A3" s="80">
        <v>2</v>
      </c>
      <c r="B3" s="67" t="s">
        <v>33</v>
      </c>
      <c r="C3" s="140" t="s">
        <v>75</v>
      </c>
      <c r="D3" s="80">
        <v>8</v>
      </c>
      <c r="E3" s="15">
        <f>'Infinite Siddhi (Rehab)'!G11</f>
        <v>3513</v>
      </c>
      <c r="F3" s="15">
        <f>'Infinite Siddhi (Rehab)'!H11</f>
        <v>3864.2999999999997</v>
      </c>
      <c r="G3" s="82">
        <v>0</v>
      </c>
      <c r="H3" s="82">
        <v>0</v>
      </c>
      <c r="I3" s="82">
        <v>0</v>
      </c>
      <c r="J3" s="4"/>
      <c r="K3" s="4"/>
      <c r="L3" s="4"/>
      <c r="M3" s="4"/>
    </row>
    <row r="4" spans="1:13" s="11" customFormat="1" ht="13.5" customHeight="1">
      <c r="A4" s="153" t="s">
        <v>78</v>
      </c>
      <c r="B4" s="154"/>
      <c r="C4" s="155"/>
      <c r="D4" s="45">
        <f>SUM(D2:D3)</f>
        <v>16</v>
      </c>
      <c r="E4" s="61">
        <f>SUM(E2:E3)</f>
        <v>7026</v>
      </c>
      <c r="F4" s="61">
        <f>SUM(F2:F3)</f>
        <v>7728.6</v>
      </c>
      <c r="G4" s="76">
        <f>SUM(G2:G3)</f>
        <v>41541650</v>
      </c>
      <c r="H4" s="76">
        <f>SUM(H2:H3)</f>
        <v>44864982</v>
      </c>
      <c r="I4" s="76">
        <f>SUM(I2:I3)</f>
        <v>33233320</v>
      </c>
      <c r="J4" s="4"/>
      <c r="K4" s="4"/>
      <c r="L4" s="4"/>
      <c r="M4" s="4"/>
    </row>
    <row r="5" spans="1:13" s="11" customFormat="1" ht="47.25" customHeight="1">
      <c r="A5" s="80">
        <v>3</v>
      </c>
      <c r="B5" s="67" t="s">
        <v>32</v>
      </c>
      <c r="C5" s="81" t="s">
        <v>74</v>
      </c>
      <c r="D5" s="80">
        <f>21+3</f>
        <v>24</v>
      </c>
      <c r="E5" s="15">
        <f>'Infinite Siddhi (Sale)'!G41</f>
        <v>10539</v>
      </c>
      <c r="F5" s="15">
        <f>'Infinite Siddhi (Sale)'!H41</f>
        <v>11592.900000000001</v>
      </c>
      <c r="G5" s="82">
        <f>'Infinite Siddhi (Sale)'!J41</f>
        <v>126116700</v>
      </c>
      <c r="H5" s="82">
        <f>'Infinite Siddhi (Sale)'!K41</f>
        <v>136206036</v>
      </c>
      <c r="I5" s="82">
        <f>'Infinite Siddhi (Sale)'!L41</f>
        <v>100893360</v>
      </c>
      <c r="J5" s="4"/>
      <c r="K5" s="4"/>
      <c r="L5" s="4"/>
      <c r="M5" s="4"/>
    </row>
    <row r="6" spans="1:13" s="11" customFormat="1" ht="53.25" customHeight="1">
      <c r="A6" s="80">
        <v>4</v>
      </c>
      <c r="B6" s="67" t="s">
        <v>34</v>
      </c>
      <c r="C6" s="81" t="s">
        <v>77</v>
      </c>
      <c r="D6" s="80">
        <v>16</v>
      </c>
      <c r="E6" s="15">
        <f>'Infinite Siddhi (Rehab)'!G33</f>
        <v>7026</v>
      </c>
      <c r="F6" s="15">
        <f>'Infinite Siddhi (Rehab)'!H33</f>
        <v>7728.6</v>
      </c>
      <c r="G6" s="82">
        <v>0</v>
      </c>
      <c r="H6" s="82">
        <v>0</v>
      </c>
      <c r="I6" s="82">
        <v>0</v>
      </c>
      <c r="J6" s="4"/>
      <c r="K6" s="4"/>
      <c r="L6" s="4"/>
      <c r="M6" s="4"/>
    </row>
    <row r="7" spans="1:13" s="11" customFormat="1" ht="18.75" customHeight="1">
      <c r="A7" s="153" t="s">
        <v>3</v>
      </c>
      <c r="B7" s="154"/>
      <c r="C7" s="155"/>
      <c r="D7" s="45">
        <f>SUM(D5:D6)</f>
        <v>40</v>
      </c>
      <c r="E7" s="45">
        <f>SUM(E5:E6)</f>
        <v>17565</v>
      </c>
      <c r="F7" s="157">
        <f>SUM(F5:F6)</f>
        <v>19321.5</v>
      </c>
      <c r="G7" s="156">
        <f>SUM(G5:G6)</f>
        <v>126116700</v>
      </c>
      <c r="H7" s="156">
        <f>SUM(H5:H6)</f>
        <v>136206036</v>
      </c>
      <c r="I7" s="156">
        <f>SUM(I5:I6)</f>
        <v>100893360</v>
      </c>
      <c r="J7" s="4"/>
      <c r="K7" s="4"/>
      <c r="L7" s="4"/>
      <c r="M7" s="4"/>
    </row>
    <row r="8" spans="1:13" s="11" customFormat="1" ht="23.25" customHeight="1">
      <c r="A8" s="138" t="s">
        <v>3</v>
      </c>
      <c r="B8" s="138"/>
      <c r="C8" s="138"/>
      <c r="D8" s="45">
        <f>D7+D4</f>
        <v>56</v>
      </c>
      <c r="E8" s="61">
        <f>E4+E7</f>
        <v>24591</v>
      </c>
      <c r="F8" s="61">
        <f>F4+F7</f>
        <v>27050.1</v>
      </c>
      <c r="G8" s="76">
        <f>G4+G7</f>
        <v>167658350</v>
      </c>
      <c r="H8" s="76">
        <f>H4+H7</f>
        <v>181071018</v>
      </c>
      <c r="I8" s="76">
        <f>I4+I7</f>
        <v>134126680</v>
      </c>
      <c r="J8" s="4"/>
      <c r="K8" s="4"/>
      <c r="L8" s="4"/>
      <c r="M8" s="4"/>
    </row>
    <row r="9" spans="1:13" s="11" customFormat="1" ht="16.5">
      <c r="C9" s="19"/>
      <c r="D9" s="4"/>
      <c r="E9" s="20"/>
      <c r="F9" s="20"/>
      <c r="G9" s="17"/>
      <c r="H9" s="17"/>
      <c r="I9" s="4"/>
      <c r="J9" s="18"/>
    </row>
    <row r="10" spans="1:13" s="4" customFormat="1" ht="16.5">
      <c r="C10" s="19"/>
      <c r="E10" s="20"/>
      <c r="F10" s="20"/>
      <c r="G10" s="21"/>
      <c r="H10" s="21"/>
      <c r="J10" s="18"/>
    </row>
    <row r="11" spans="1:13" s="11" customFormat="1" ht="15.75">
      <c r="B11" s="44"/>
      <c r="C11" s="71"/>
      <c r="D11" s="72"/>
      <c r="E11" s="73"/>
      <c r="F11" s="73"/>
      <c r="G11" s="22"/>
      <c r="H11" s="22"/>
      <c r="I11" s="83">
        <f>F8*2600</f>
        <v>70330260</v>
      </c>
      <c r="J11" s="23"/>
    </row>
  </sheetData>
  <mergeCells count="3">
    <mergeCell ref="A8:C8"/>
    <mergeCell ref="A4:C4"/>
    <mergeCell ref="A7:C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A1:K107"/>
  <sheetViews>
    <sheetView zoomScale="130" zoomScaleNormal="130" workbookViewId="0">
      <selection activeCell="D3" sqref="D3:E18"/>
    </sheetView>
  </sheetViews>
  <sheetFormatPr defaultRowHeight="16.5"/>
  <cols>
    <col min="1" max="2" width="9.140625" style="55"/>
    <col min="3" max="3" width="17.140625" style="55" customWidth="1"/>
    <col min="4" max="4" width="10.85546875" style="55" bestFit="1" customWidth="1"/>
    <col min="5" max="16384" width="9.140625" style="55"/>
  </cols>
  <sheetData>
    <row r="1" spans="1:11" ht="17.25" thickBot="1"/>
    <row r="2" spans="1:11" ht="17.25" thickBot="1">
      <c r="B2" s="84"/>
      <c r="C2" s="87"/>
      <c r="D2" s="87"/>
      <c r="E2" s="87"/>
      <c r="F2" s="87"/>
    </row>
    <row r="3" spans="1:11" ht="17.25" thickBot="1">
      <c r="B3" s="85">
        <v>1</v>
      </c>
      <c r="C3" s="85" t="s">
        <v>35</v>
      </c>
      <c r="D3" s="85">
        <v>30.52</v>
      </c>
      <c r="E3" s="58">
        <f>D3*10.764</f>
        <v>328.51727999999997</v>
      </c>
      <c r="F3" s="85">
        <v>1</v>
      </c>
    </row>
    <row r="4" spans="1:11" ht="17.25" thickBot="1">
      <c r="A4" s="57"/>
      <c r="B4" s="85">
        <v>2</v>
      </c>
      <c r="C4" s="85" t="s">
        <v>35</v>
      </c>
      <c r="D4" s="85">
        <v>27.02</v>
      </c>
      <c r="E4" s="58">
        <f t="shared" ref="E4:E18" si="0">D4*10.764</f>
        <v>290.84327999999999</v>
      </c>
      <c r="F4" s="85">
        <v>1</v>
      </c>
    </row>
    <row r="5" spans="1:11" ht="17.25" thickBot="1">
      <c r="A5" s="57"/>
      <c r="B5" s="85">
        <v>3</v>
      </c>
      <c r="C5" s="85" t="s">
        <v>36</v>
      </c>
      <c r="D5" s="85">
        <v>27.02</v>
      </c>
      <c r="E5" s="58">
        <f t="shared" si="0"/>
        <v>290.84327999999999</v>
      </c>
      <c r="F5" s="85">
        <v>1</v>
      </c>
    </row>
    <row r="6" spans="1:11" ht="17.25" thickBot="1">
      <c r="A6" s="57"/>
      <c r="B6" s="85">
        <v>4</v>
      </c>
      <c r="C6" s="85" t="s">
        <v>35</v>
      </c>
      <c r="D6" s="85">
        <v>26.69</v>
      </c>
      <c r="E6" s="58">
        <f t="shared" si="0"/>
        <v>287.29115999999999</v>
      </c>
      <c r="F6" s="85">
        <v>1</v>
      </c>
      <c r="I6" s="56"/>
      <c r="J6" s="56"/>
      <c r="K6" s="56"/>
    </row>
    <row r="7" spans="1:11" ht="17.25" thickBot="1">
      <c r="A7" s="57"/>
      <c r="B7" s="85">
        <v>5</v>
      </c>
      <c r="C7" s="85" t="s">
        <v>37</v>
      </c>
      <c r="D7" s="85">
        <v>22.2</v>
      </c>
      <c r="E7" s="58">
        <f t="shared" si="0"/>
        <v>238.96079999999998</v>
      </c>
      <c r="F7" s="85">
        <v>1</v>
      </c>
      <c r="I7" s="57"/>
      <c r="J7" s="57"/>
      <c r="K7" s="57"/>
    </row>
    <row r="8" spans="1:11" ht="17.25" thickBot="1">
      <c r="A8" s="57"/>
      <c r="B8" s="85">
        <v>6</v>
      </c>
      <c r="C8" s="85" t="s">
        <v>38</v>
      </c>
      <c r="D8" s="85">
        <v>22.2</v>
      </c>
      <c r="E8" s="58">
        <f t="shared" si="0"/>
        <v>238.96079999999998</v>
      </c>
      <c r="F8" s="85">
        <v>1</v>
      </c>
      <c r="I8" s="57"/>
      <c r="J8" s="57"/>
      <c r="K8" s="57"/>
    </row>
    <row r="9" spans="1:11" ht="17.25" thickBot="1">
      <c r="A9" s="57"/>
      <c r="B9" s="85">
        <v>7</v>
      </c>
      <c r="C9" s="85" t="s">
        <v>36</v>
      </c>
      <c r="D9" s="85">
        <v>26.69</v>
      </c>
      <c r="E9" s="58">
        <f t="shared" si="0"/>
        <v>287.29115999999999</v>
      </c>
      <c r="F9" s="85">
        <v>1</v>
      </c>
      <c r="I9" s="57"/>
      <c r="J9" s="57"/>
      <c r="K9" s="57"/>
    </row>
    <row r="10" spans="1:11" ht="17.25" thickBot="1">
      <c r="A10" s="57"/>
      <c r="B10" s="85">
        <v>8</v>
      </c>
      <c r="C10" s="85" t="s">
        <v>36</v>
      </c>
      <c r="D10" s="85">
        <v>30.52</v>
      </c>
      <c r="E10" s="58">
        <f t="shared" si="0"/>
        <v>328.51727999999997</v>
      </c>
      <c r="F10" s="85">
        <v>1</v>
      </c>
      <c r="I10" s="57"/>
      <c r="J10" s="57"/>
      <c r="K10" s="57"/>
    </row>
    <row r="11" spans="1:11" ht="17.25" thickBot="1">
      <c r="A11" s="57"/>
      <c r="B11" s="85">
        <v>9</v>
      </c>
      <c r="C11" s="85" t="s">
        <v>35</v>
      </c>
      <c r="D11" s="85">
        <v>30.46</v>
      </c>
      <c r="E11" s="58">
        <f t="shared" si="0"/>
        <v>327.87144000000001</v>
      </c>
      <c r="F11" s="85">
        <v>1</v>
      </c>
      <c r="I11" s="57"/>
      <c r="J11" s="57"/>
      <c r="K11" s="57"/>
    </row>
    <row r="12" spans="1:11" ht="17.25" thickBot="1">
      <c r="A12" s="57"/>
      <c r="B12" s="85">
        <v>10</v>
      </c>
      <c r="C12" s="85" t="s">
        <v>36</v>
      </c>
      <c r="D12" s="85">
        <v>30.46</v>
      </c>
      <c r="E12" s="58">
        <f t="shared" si="0"/>
        <v>327.87144000000001</v>
      </c>
      <c r="F12" s="85">
        <v>1</v>
      </c>
      <c r="I12" s="57"/>
      <c r="J12" s="57"/>
      <c r="K12" s="57"/>
    </row>
    <row r="13" spans="1:11" ht="17.25" thickBot="1">
      <c r="B13" s="85">
        <v>11</v>
      </c>
      <c r="C13" s="85" t="s">
        <v>35</v>
      </c>
      <c r="D13" s="85">
        <v>30.31</v>
      </c>
      <c r="E13" s="58">
        <f t="shared" si="0"/>
        <v>326.25683999999995</v>
      </c>
      <c r="F13" s="85">
        <v>1</v>
      </c>
    </row>
    <row r="14" spans="1:11" ht="23.25" customHeight="1" thickBot="1">
      <c r="B14" s="85">
        <v>12</v>
      </c>
      <c r="C14" s="85" t="s">
        <v>36</v>
      </c>
      <c r="D14" s="85">
        <v>30.31</v>
      </c>
      <c r="E14" s="58">
        <f t="shared" si="0"/>
        <v>326.25683999999995</v>
      </c>
      <c r="F14" s="85">
        <v>1</v>
      </c>
    </row>
    <row r="15" spans="1:11" ht="17.25" thickBot="1">
      <c r="B15" s="85">
        <v>13</v>
      </c>
      <c r="C15" s="85" t="s">
        <v>35</v>
      </c>
      <c r="D15" s="85">
        <v>27.81</v>
      </c>
      <c r="E15" s="58">
        <f t="shared" si="0"/>
        <v>299.34683999999999</v>
      </c>
      <c r="F15" s="85">
        <v>1</v>
      </c>
    </row>
    <row r="16" spans="1:11" ht="17.25" thickBot="1">
      <c r="B16" s="85">
        <v>14</v>
      </c>
      <c r="C16" s="85" t="s">
        <v>36</v>
      </c>
      <c r="D16" s="85">
        <v>27.81</v>
      </c>
      <c r="E16" s="58">
        <f t="shared" si="0"/>
        <v>299.34683999999999</v>
      </c>
      <c r="F16" s="85">
        <v>1</v>
      </c>
    </row>
    <row r="17" spans="2:11" ht="17.25" thickBot="1">
      <c r="B17" s="85">
        <v>15</v>
      </c>
      <c r="C17" s="85" t="s">
        <v>35</v>
      </c>
      <c r="D17" s="85">
        <v>27.23</v>
      </c>
      <c r="E17" s="58">
        <f t="shared" si="0"/>
        <v>293.10372000000001</v>
      </c>
      <c r="F17" s="85">
        <v>1</v>
      </c>
    </row>
    <row r="18" spans="2:11" ht="17.25" thickBot="1">
      <c r="B18" s="85">
        <v>16</v>
      </c>
      <c r="C18" s="86" t="s">
        <v>36</v>
      </c>
      <c r="D18" s="86">
        <v>27.23</v>
      </c>
      <c r="E18" s="58">
        <f t="shared" si="0"/>
        <v>293.10372000000001</v>
      </c>
      <c r="F18" s="86">
        <v>1</v>
      </c>
    </row>
    <row r="19" spans="2:11">
      <c r="F19" s="59">
        <f>SUM(F3:F18)</f>
        <v>16</v>
      </c>
    </row>
    <row r="21" spans="2:11">
      <c r="I21" s="56"/>
      <c r="J21" s="56"/>
      <c r="K21" s="56"/>
    </row>
    <row r="22" spans="2:11">
      <c r="I22" s="60"/>
      <c r="J22" s="60"/>
      <c r="K22" s="60"/>
    </row>
    <row r="23" spans="2:11">
      <c r="I23" s="60"/>
      <c r="J23" s="60"/>
      <c r="K23" s="60"/>
    </row>
    <row r="24" spans="2:11">
      <c r="I24" s="60"/>
      <c r="J24" s="60"/>
      <c r="K24" s="60"/>
    </row>
    <row r="25" spans="2:11" ht="23.25" customHeight="1"/>
    <row r="26" spans="2:11" ht="20.25" customHeight="1"/>
    <row r="28" spans="2:11">
      <c r="I28" s="56"/>
      <c r="J28" s="56"/>
      <c r="K28" s="56"/>
    </row>
    <row r="29" spans="2:11">
      <c r="I29" s="57"/>
      <c r="J29" s="57"/>
      <c r="K29" s="57"/>
    </row>
    <row r="30" spans="2:11">
      <c r="I30" s="57"/>
      <c r="J30" s="57"/>
      <c r="K30" s="57"/>
    </row>
    <row r="31" spans="2:11">
      <c r="I31" s="57"/>
      <c r="J31" s="57"/>
      <c r="K31" s="57"/>
    </row>
    <row r="32" spans="2:11">
      <c r="I32" s="57"/>
      <c r="J32" s="57"/>
      <c r="K32" s="57"/>
    </row>
    <row r="37" spans="2:6">
      <c r="B37" s="9"/>
      <c r="C37" s="9"/>
      <c r="D37" s="9"/>
      <c r="E37" s="9"/>
      <c r="F37" s="9"/>
    </row>
    <row r="38" spans="2:6">
      <c r="B38" s="9"/>
      <c r="C38" s="9"/>
      <c r="D38" s="9"/>
      <c r="E38" s="9"/>
      <c r="F38" s="9"/>
    </row>
    <row r="39" spans="2:6">
      <c r="B39" s="9"/>
      <c r="C39" s="9"/>
      <c r="D39" s="9"/>
      <c r="E39" s="9"/>
      <c r="F39" s="9"/>
    </row>
    <row r="40" spans="2:6">
      <c r="B40" s="9"/>
      <c r="C40" s="9"/>
      <c r="D40" s="9"/>
      <c r="E40" s="9"/>
      <c r="F40" s="9"/>
    </row>
    <row r="41" spans="2:6">
      <c r="B41" s="9"/>
      <c r="C41" s="9"/>
      <c r="D41" s="9"/>
      <c r="E41" s="9"/>
      <c r="F41" s="9"/>
    </row>
    <row r="42" spans="2:6">
      <c r="B42" s="9"/>
      <c r="C42" s="9"/>
      <c r="D42" s="9"/>
      <c r="E42" s="9"/>
      <c r="F42" s="9"/>
    </row>
    <row r="107" spans="9:9">
      <c r="I107" s="5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2"/>
  <sheetViews>
    <sheetView topLeftCell="B34" zoomScale="145" zoomScaleNormal="145" workbookViewId="0">
      <selection activeCell="AA18" sqref="AA18:AA22"/>
    </sheetView>
  </sheetViews>
  <sheetFormatPr defaultRowHeight="15"/>
  <cols>
    <col min="1" max="1" width="3.5703125" style="48" customWidth="1"/>
    <col min="2" max="2" width="8" style="48" customWidth="1"/>
    <col min="3" max="3" width="7.28515625" style="48" customWidth="1"/>
    <col min="4" max="4" width="6.7109375" style="48" customWidth="1"/>
    <col min="5" max="5" width="9.140625" style="47" customWidth="1"/>
    <col min="6" max="6" width="14.85546875" style="48" customWidth="1"/>
    <col min="7" max="7" width="4.42578125" style="48" customWidth="1"/>
    <col min="8" max="8" width="7" style="48" customWidth="1"/>
    <col min="9" max="9" width="5.5703125" style="48" customWidth="1"/>
    <col min="10" max="10" width="7" style="48" customWidth="1"/>
    <col min="11" max="11" width="10.140625" style="47" customWidth="1"/>
    <col min="12" max="12" width="14.7109375" style="48" customWidth="1"/>
    <col min="13" max="13" width="4.140625" style="48" customWidth="1"/>
    <col min="14" max="14" width="12.42578125" style="48" customWidth="1"/>
    <col min="15" max="15" width="5.85546875" style="48" customWidth="1"/>
    <col min="16" max="16" width="7" style="48" customWidth="1"/>
    <col min="17" max="17" width="9.140625" style="47"/>
    <col min="18" max="29" width="9.140625" style="48"/>
    <col min="30" max="16384" width="9.140625" style="49"/>
  </cols>
  <sheetData>
    <row r="1" spans="1:32">
      <c r="A1" s="47"/>
      <c r="B1" s="47"/>
      <c r="C1" s="47"/>
      <c r="D1" s="47"/>
      <c r="F1" s="46"/>
      <c r="G1" s="47"/>
      <c r="H1" s="47"/>
      <c r="I1" s="47"/>
      <c r="J1" s="47"/>
      <c r="L1" s="46"/>
      <c r="M1" s="47"/>
      <c r="N1" s="47"/>
      <c r="O1" s="47"/>
      <c r="P1" s="47"/>
    </row>
    <row r="2" spans="1:32">
      <c r="A2" s="47"/>
      <c r="B2" s="47"/>
      <c r="C2" s="47"/>
      <c r="D2" s="47"/>
      <c r="F2" s="46"/>
      <c r="G2" s="47"/>
      <c r="H2" s="47"/>
      <c r="I2" s="51"/>
      <c r="J2" s="47"/>
      <c r="L2" s="52"/>
      <c r="M2" s="47"/>
      <c r="N2" s="47"/>
      <c r="O2" s="47"/>
      <c r="P2" s="47"/>
    </row>
    <row r="3" spans="1:32">
      <c r="A3" s="16"/>
      <c r="B3" s="16"/>
      <c r="C3" s="47"/>
      <c r="D3" s="53"/>
      <c r="E3" s="16"/>
      <c r="F3" s="47"/>
      <c r="G3" s="47"/>
      <c r="H3" s="47"/>
      <c r="I3" s="47"/>
      <c r="J3" s="53"/>
      <c r="L3" s="16"/>
      <c r="M3" s="16"/>
      <c r="N3" s="16"/>
      <c r="O3" s="47"/>
      <c r="P3" s="53"/>
      <c r="Q3" s="16"/>
    </row>
    <row r="4" spans="1:32">
      <c r="A4" s="47"/>
      <c r="B4" s="16"/>
      <c r="C4" s="47"/>
      <c r="D4" s="53"/>
      <c r="E4" s="16"/>
      <c r="F4" s="47"/>
      <c r="G4" s="47"/>
      <c r="H4" s="47"/>
      <c r="I4" s="47"/>
      <c r="J4" s="53"/>
      <c r="L4" s="47"/>
      <c r="M4" s="47"/>
      <c r="N4" s="47"/>
      <c r="O4" s="47"/>
      <c r="P4" s="53"/>
      <c r="Q4" s="16"/>
    </row>
    <row r="5" spans="1:32">
      <c r="A5" s="47"/>
      <c r="B5" s="16"/>
      <c r="C5" s="47"/>
      <c r="D5" s="53"/>
      <c r="E5" s="16"/>
      <c r="F5" s="47"/>
      <c r="G5" s="47"/>
      <c r="H5" s="47"/>
      <c r="I5" s="47"/>
      <c r="J5" s="53"/>
      <c r="L5" s="47"/>
      <c r="M5" s="47"/>
      <c r="N5" s="47"/>
      <c r="O5" s="47"/>
      <c r="P5" s="53"/>
      <c r="Q5" s="16"/>
    </row>
    <row r="6" spans="1:32">
      <c r="A6" s="47"/>
      <c r="B6" s="16"/>
      <c r="C6" s="47"/>
      <c r="D6" s="53"/>
      <c r="E6" s="16"/>
      <c r="F6" s="47"/>
      <c r="G6" s="47"/>
      <c r="H6" s="47"/>
      <c r="I6" s="47"/>
      <c r="J6" s="53"/>
      <c r="L6" s="47"/>
      <c r="M6" s="47"/>
      <c r="N6" s="16"/>
      <c r="O6" s="47"/>
      <c r="P6" s="53"/>
      <c r="Q6" s="16"/>
    </row>
    <row r="7" spans="1:32">
      <c r="A7" s="16"/>
      <c r="B7" s="16"/>
      <c r="C7" s="47"/>
      <c r="D7" s="53"/>
      <c r="E7" s="16"/>
      <c r="F7" s="46"/>
      <c r="G7" s="47"/>
      <c r="H7" s="47"/>
      <c r="I7" s="47"/>
      <c r="J7" s="53"/>
      <c r="L7" s="52"/>
      <c r="M7" s="16"/>
      <c r="N7" s="16"/>
      <c r="O7" s="47"/>
      <c r="P7" s="53"/>
      <c r="Q7" s="16"/>
    </row>
    <row r="8" spans="1:32">
      <c r="A8" s="16"/>
      <c r="B8" s="16"/>
      <c r="C8" s="47"/>
      <c r="D8" s="53"/>
      <c r="E8" s="16"/>
      <c r="L8" s="52"/>
      <c r="M8" s="16"/>
      <c r="N8" s="16"/>
      <c r="O8" s="47"/>
      <c r="P8" s="53"/>
      <c r="Q8" s="16"/>
    </row>
    <row r="9" spans="1:32">
      <c r="A9" s="16"/>
      <c r="B9" s="16"/>
      <c r="C9" s="47"/>
      <c r="D9" s="53"/>
      <c r="E9" s="16"/>
      <c r="L9" s="52"/>
      <c r="M9" s="16"/>
      <c r="N9" s="16"/>
      <c r="O9" s="47"/>
      <c r="P9" s="53"/>
    </row>
    <row r="10" spans="1:32" ht="15.75" thickBot="1">
      <c r="A10" s="16"/>
      <c r="B10" s="16"/>
      <c r="C10" s="47"/>
      <c r="D10" s="53"/>
      <c r="E10" s="16"/>
      <c r="L10" s="52"/>
      <c r="M10" s="16"/>
      <c r="N10" s="16"/>
      <c r="O10" s="47" t="s">
        <v>6</v>
      </c>
      <c r="P10" s="53"/>
      <c r="Q10" s="47" t="s">
        <v>42</v>
      </c>
      <c r="S10" s="48" t="s">
        <v>43</v>
      </c>
      <c r="U10" s="48" t="s">
        <v>44</v>
      </c>
      <c r="W10" s="48" t="s">
        <v>46</v>
      </c>
      <c r="Y10" s="48" t="s">
        <v>60</v>
      </c>
      <c r="AA10" s="48" t="s">
        <v>64</v>
      </c>
      <c r="AB10" s="96" t="s">
        <v>58</v>
      </c>
    </row>
    <row r="11" spans="1:32" ht="17.25" thickBot="1">
      <c r="N11" s="48" t="s">
        <v>39</v>
      </c>
      <c r="O11" s="48">
        <v>27.024000000000001</v>
      </c>
      <c r="P11" s="88">
        <f>O11*10.764</f>
        <v>290.88633599999997</v>
      </c>
      <c r="Q11" s="47">
        <v>7.2</v>
      </c>
      <c r="R11" s="88">
        <f t="shared" ref="R11:T22" si="0">Q11*10.764</f>
        <v>77.500799999999998</v>
      </c>
      <c r="S11" s="48">
        <v>7.383</v>
      </c>
      <c r="T11" s="88">
        <f t="shared" si="0"/>
        <v>79.470611999999988</v>
      </c>
      <c r="U11" s="48">
        <v>0.96699999999999997</v>
      </c>
      <c r="V11" s="88">
        <f t="shared" ref="V11:X22" si="1">U11*10.764</f>
        <v>10.408787999999999</v>
      </c>
      <c r="W11" s="48">
        <v>0</v>
      </c>
      <c r="X11" s="88">
        <f t="shared" si="1"/>
        <v>0</v>
      </c>
      <c r="Y11" s="88">
        <v>0</v>
      </c>
      <c r="Z11" s="88">
        <f t="shared" ref="Z11" si="2">Y11*10.764</f>
        <v>0</v>
      </c>
      <c r="AA11" s="88">
        <f>R11+T11+V11+X11+Z11</f>
        <v>167.38019999999997</v>
      </c>
      <c r="AB11" s="97">
        <f>P11+R11+T11+V11+X11+Z11</f>
        <v>458.26653599999992</v>
      </c>
      <c r="AC11" s="88"/>
      <c r="AE11" s="90">
        <v>30.52</v>
      </c>
      <c r="AF11" s="91">
        <v>329</v>
      </c>
    </row>
    <row r="12" spans="1:32" ht="17.25" thickBot="1">
      <c r="F12" s="50"/>
      <c r="L12" s="50"/>
      <c r="N12" s="48" t="s">
        <v>40</v>
      </c>
      <c r="O12" s="48">
        <v>27.225000000000001</v>
      </c>
      <c r="P12" s="88">
        <f t="shared" ref="P12:P22" si="3">O12*10.764</f>
        <v>293.04989999999998</v>
      </c>
      <c r="Q12" s="47">
        <v>7.05</v>
      </c>
      <c r="R12" s="88">
        <f t="shared" si="0"/>
        <v>75.886199999999988</v>
      </c>
      <c r="S12" s="48">
        <v>7.24</v>
      </c>
      <c r="T12" s="88">
        <f t="shared" si="0"/>
        <v>77.931359999999998</v>
      </c>
      <c r="U12" s="48">
        <v>0.96699999999999997</v>
      </c>
      <c r="V12" s="88">
        <f t="shared" ref="V12" si="4">U12*10.764</f>
        <v>10.408787999999999</v>
      </c>
      <c r="W12" s="48">
        <v>0</v>
      </c>
      <c r="X12" s="88">
        <f t="shared" si="1"/>
        <v>0</v>
      </c>
      <c r="Y12" s="88">
        <v>0</v>
      </c>
      <c r="Z12" s="88">
        <f t="shared" ref="Z12" si="5">Y12*10.764</f>
        <v>0</v>
      </c>
      <c r="AA12" s="88">
        <f t="shared" ref="AA12:AA22" si="6">R12+T12+V12+X12+Z12</f>
        <v>164.22634799999997</v>
      </c>
      <c r="AB12" s="97">
        <f t="shared" ref="AB12:AB22" si="7">P12+R12+T12+V12+X12+Z12</f>
        <v>457.27624799999995</v>
      </c>
      <c r="AC12" s="88"/>
      <c r="AE12" s="92">
        <v>27.02</v>
      </c>
      <c r="AF12" s="91">
        <v>291</v>
      </c>
    </row>
    <row r="13" spans="1:32" ht="17.25" thickBot="1">
      <c r="A13" s="16"/>
      <c r="B13" s="16"/>
      <c r="C13" s="47"/>
      <c r="D13" s="53"/>
      <c r="E13" s="16"/>
      <c r="M13" s="16"/>
      <c r="N13" s="48" t="s">
        <v>41</v>
      </c>
      <c r="O13" s="47">
        <v>25.69</v>
      </c>
      <c r="P13" s="88">
        <f t="shared" si="3"/>
        <v>276.52715999999998</v>
      </c>
      <c r="Q13" s="47">
        <v>7.75</v>
      </c>
      <c r="R13" s="88">
        <f t="shared" si="0"/>
        <v>83.420999999999992</v>
      </c>
      <c r="S13" s="48">
        <v>7.75</v>
      </c>
      <c r="T13" s="88">
        <f t="shared" si="0"/>
        <v>83.420999999999992</v>
      </c>
      <c r="U13" s="48">
        <v>0</v>
      </c>
      <c r="V13" s="88">
        <f t="shared" ref="V13" si="8">U13*10.764</f>
        <v>0</v>
      </c>
      <c r="W13" s="48">
        <v>0</v>
      </c>
      <c r="X13" s="88">
        <f t="shared" si="1"/>
        <v>0</v>
      </c>
      <c r="Y13" s="88">
        <v>0</v>
      </c>
      <c r="Z13" s="88">
        <f t="shared" ref="Z13" si="9">Y13*10.764</f>
        <v>0</v>
      </c>
      <c r="AA13" s="88">
        <f t="shared" si="6"/>
        <v>166.84199999999998</v>
      </c>
      <c r="AB13" s="97">
        <f t="shared" si="7"/>
        <v>443.36915999999997</v>
      </c>
      <c r="AC13" s="88"/>
      <c r="AE13" s="92">
        <v>27.02</v>
      </c>
      <c r="AF13" s="91">
        <v>291</v>
      </c>
    </row>
    <row r="14" spans="1:32" ht="17.25" thickBot="1">
      <c r="A14" s="16"/>
      <c r="B14" s="16"/>
      <c r="C14" s="47"/>
      <c r="D14" s="53"/>
      <c r="E14" s="16"/>
      <c r="N14" s="48">
        <v>104</v>
      </c>
      <c r="O14" s="48">
        <v>30.305</v>
      </c>
      <c r="P14" s="88">
        <f t="shared" si="3"/>
        <v>326.20301999999998</v>
      </c>
      <c r="Q14" s="47">
        <v>0</v>
      </c>
      <c r="R14" s="88">
        <f t="shared" si="0"/>
        <v>0</v>
      </c>
      <c r="S14" s="48">
        <v>0</v>
      </c>
      <c r="T14" s="88">
        <f t="shared" si="0"/>
        <v>0</v>
      </c>
      <c r="U14" s="48">
        <v>0</v>
      </c>
      <c r="V14" s="88">
        <f t="shared" ref="V14" si="10">U14*10.764</f>
        <v>0</v>
      </c>
      <c r="W14" s="48">
        <v>0</v>
      </c>
      <c r="X14" s="88">
        <f t="shared" si="1"/>
        <v>0</v>
      </c>
      <c r="Y14" s="48">
        <v>7.45</v>
      </c>
      <c r="Z14" s="88">
        <f t="shared" ref="Z14" si="11">Y14*10.764</f>
        <v>80.191800000000001</v>
      </c>
      <c r="AA14" s="88">
        <f t="shared" si="6"/>
        <v>80.191800000000001</v>
      </c>
      <c r="AB14" s="97">
        <f t="shared" si="7"/>
        <v>406.39481999999998</v>
      </c>
      <c r="AC14" s="88"/>
      <c r="AE14" s="92">
        <v>26.69</v>
      </c>
      <c r="AF14" s="91">
        <v>287</v>
      </c>
    </row>
    <row r="15" spans="1:32" ht="17.25" thickBot="1">
      <c r="A15" s="16"/>
      <c r="B15" s="16"/>
      <c r="C15" s="47"/>
      <c r="D15" s="53"/>
      <c r="E15" s="16"/>
      <c r="N15" s="48">
        <v>105</v>
      </c>
      <c r="O15" s="48">
        <v>30.515999999999998</v>
      </c>
      <c r="P15" s="88">
        <f t="shared" si="3"/>
        <v>328.47422399999994</v>
      </c>
      <c r="Q15" s="47">
        <v>5.9</v>
      </c>
      <c r="R15" s="88">
        <f t="shared" si="0"/>
        <v>63.507599999999996</v>
      </c>
      <c r="S15" s="48">
        <v>5.9</v>
      </c>
      <c r="T15" s="88">
        <f t="shared" si="0"/>
        <v>63.507599999999996</v>
      </c>
      <c r="U15" s="48">
        <v>1.0569999999999999</v>
      </c>
      <c r="V15" s="88">
        <f t="shared" ref="V15" si="12">U15*10.764</f>
        <v>11.377547999999999</v>
      </c>
      <c r="W15" s="48">
        <v>1.65</v>
      </c>
      <c r="X15" s="88">
        <f t="shared" si="1"/>
        <v>17.760599999999997</v>
      </c>
      <c r="Y15" s="48">
        <v>1.1020000000000001</v>
      </c>
      <c r="Z15" s="88">
        <f t="shared" ref="Z15" si="13">Y15*10.764</f>
        <v>11.861928000000001</v>
      </c>
      <c r="AA15" s="88">
        <f t="shared" si="6"/>
        <v>168.015276</v>
      </c>
      <c r="AB15" s="97">
        <f t="shared" si="7"/>
        <v>496.48949999999996</v>
      </c>
      <c r="AC15" s="88"/>
      <c r="AE15" s="92">
        <v>22.2</v>
      </c>
      <c r="AF15" s="91">
        <v>239</v>
      </c>
    </row>
    <row r="16" spans="1:32" ht="17.25" thickBot="1">
      <c r="N16" s="48">
        <v>106</v>
      </c>
      <c r="O16" s="48">
        <v>30.460999999999999</v>
      </c>
      <c r="P16" s="88">
        <f t="shared" si="3"/>
        <v>327.88220399999994</v>
      </c>
      <c r="Q16" s="47">
        <v>5.9</v>
      </c>
      <c r="R16" s="88">
        <f t="shared" si="0"/>
        <v>63.507599999999996</v>
      </c>
      <c r="S16" s="48">
        <v>5.9</v>
      </c>
      <c r="T16" s="88">
        <f t="shared" si="0"/>
        <v>63.507599999999996</v>
      </c>
      <c r="U16" s="48">
        <v>1.0569999999999999</v>
      </c>
      <c r="V16" s="88">
        <f t="shared" ref="V16" si="14">U16*10.764</f>
        <v>11.377547999999999</v>
      </c>
      <c r="W16" s="48">
        <v>1.65</v>
      </c>
      <c r="X16" s="88">
        <f t="shared" si="1"/>
        <v>17.760599999999997</v>
      </c>
      <c r="Y16" s="48">
        <v>1.095</v>
      </c>
      <c r="Z16" s="88">
        <f t="shared" ref="Z16" si="15">Y16*10.764</f>
        <v>11.786579999999999</v>
      </c>
      <c r="AA16" s="88">
        <f t="shared" si="6"/>
        <v>167.93992799999998</v>
      </c>
      <c r="AB16" s="97">
        <f t="shared" si="7"/>
        <v>495.82213199999995</v>
      </c>
      <c r="AC16" s="88"/>
      <c r="AE16" s="92">
        <v>22.2</v>
      </c>
      <c r="AF16" s="91">
        <v>239</v>
      </c>
    </row>
    <row r="17" spans="1:32" ht="17.25" thickBot="1">
      <c r="F17" s="50"/>
      <c r="L17" s="50"/>
      <c r="N17" s="48">
        <v>107</v>
      </c>
      <c r="O17" s="48">
        <v>22.2</v>
      </c>
      <c r="P17" s="88">
        <f t="shared" si="3"/>
        <v>238.96079999999998</v>
      </c>
      <c r="Q17" s="47">
        <v>0</v>
      </c>
      <c r="R17" s="88">
        <f t="shared" si="0"/>
        <v>0</v>
      </c>
      <c r="S17" s="48">
        <v>0</v>
      </c>
      <c r="T17" s="88">
        <f t="shared" si="0"/>
        <v>0</v>
      </c>
      <c r="U17" s="48">
        <v>0</v>
      </c>
      <c r="V17" s="88">
        <f t="shared" ref="V17" si="16">U17*10.764</f>
        <v>0</v>
      </c>
      <c r="W17" s="48">
        <v>0</v>
      </c>
      <c r="X17" s="88">
        <f t="shared" si="1"/>
        <v>0</v>
      </c>
      <c r="Y17" s="48">
        <v>4.8499999999999996</v>
      </c>
      <c r="Z17" s="88">
        <f t="shared" ref="Z17" si="17">Y17*10.764</f>
        <v>52.20539999999999</v>
      </c>
      <c r="AA17" s="88">
        <f t="shared" si="6"/>
        <v>52.20539999999999</v>
      </c>
      <c r="AB17" s="97">
        <f t="shared" si="7"/>
        <v>291.16619999999995</v>
      </c>
      <c r="AC17" s="88"/>
      <c r="AE17" s="92">
        <v>26.69</v>
      </c>
      <c r="AF17" s="91">
        <v>287</v>
      </c>
    </row>
    <row r="18" spans="1:32" ht="17.25" thickBot="1">
      <c r="A18" s="16"/>
      <c r="B18" s="16"/>
      <c r="C18" s="47"/>
      <c r="D18" s="53"/>
      <c r="E18" s="16"/>
      <c r="F18" s="47"/>
      <c r="G18" s="47"/>
      <c r="H18" s="47"/>
      <c r="I18" s="47"/>
      <c r="J18" s="53"/>
      <c r="L18" s="47"/>
      <c r="M18" s="16"/>
      <c r="N18" s="16">
        <v>204</v>
      </c>
      <c r="O18" s="47">
        <v>30.305</v>
      </c>
      <c r="P18" s="88">
        <f t="shared" si="3"/>
        <v>326.20301999999998</v>
      </c>
      <c r="Q18" s="47">
        <v>0</v>
      </c>
      <c r="R18" s="88">
        <f t="shared" si="0"/>
        <v>0</v>
      </c>
      <c r="S18" s="48">
        <v>7.45</v>
      </c>
      <c r="T18" s="88">
        <f t="shared" si="0"/>
        <v>80.191800000000001</v>
      </c>
      <c r="U18" s="48">
        <v>0</v>
      </c>
      <c r="V18" s="88">
        <f t="shared" ref="V18" si="18">U18*10.764</f>
        <v>0</v>
      </c>
      <c r="W18" s="48">
        <v>0</v>
      </c>
      <c r="X18" s="88">
        <f t="shared" si="1"/>
        <v>0</v>
      </c>
      <c r="Y18" s="48">
        <v>0</v>
      </c>
      <c r="Z18" s="88">
        <f t="shared" ref="Z18" si="19">Y18*10.764</f>
        <v>0</v>
      </c>
      <c r="AA18" s="88">
        <f t="shared" si="6"/>
        <v>80.191800000000001</v>
      </c>
      <c r="AB18" s="97">
        <f t="shared" si="7"/>
        <v>406.39481999999998</v>
      </c>
      <c r="AC18" s="88"/>
      <c r="AE18" s="92">
        <v>30.52</v>
      </c>
      <c r="AF18" s="91">
        <v>329</v>
      </c>
    </row>
    <row r="19" spans="1:32" ht="17.25" thickBot="1">
      <c r="A19" s="47"/>
      <c r="B19" s="16"/>
      <c r="C19" s="47"/>
      <c r="D19" s="53"/>
      <c r="E19" s="16"/>
      <c r="G19" s="47"/>
      <c r="H19" s="47"/>
      <c r="I19" s="47"/>
      <c r="J19" s="53"/>
      <c r="M19" s="47"/>
      <c r="N19" s="47">
        <v>205</v>
      </c>
      <c r="O19" s="47">
        <v>30.515999999999998</v>
      </c>
      <c r="P19" s="88">
        <f t="shared" si="3"/>
        <v>328.47422399999994</v>
      </c>
      <c r="Q19" s="47">
        <v>5.9</v>
      </c>
      <c r="R19" s="88">
        <f t="shared" si="0"/>
        <v>63.507599999999996</v>
      </c>
      <c r="S19" s="48">
        <v>7.0019999999999998</v>
      </c>
      <c r="T19" s="88">
        <f t="shared" si="0"/>
        <v>75.369527999999988</v>
      </c>
      <c r="U19" s="48">
        <v>1.0569999999999999</v>
      </c>
      <c r="V19" s="88">
        <f t="shared" ref="V19" si="20">U19*10.764</f>
        <v>11.377547999999999</v>
      </c>
      <c r="W19" s="48">
        <v>1.65</v>
      </c>
      <c r="X19" s="88">
        <f t="shared" si="1"/>
        <v>17.760599999999997</v>
      </c>
      <c r="Y19" s="48">
        <v>0</v>
      </c>
      <c r="Z19" s="88">
        <f t="shared" ref="Z19" si="21">Y19*10.764</f>
        <v>0</v>
      </c>
      <c r="AA19" s="88">
        <f t="shared" si="6"/>
        <v>168.01527599999997</v>
      </c>
      <c r="AB19" s="97">
        <f t="shared" si="7"/>
        <v>496.48949999999996</v>
      </c>
      <c r="AC19" s="88"/>
      <c r="AE19" s="92">
        <v>30.46</v>
      </c>
      <c r="AF19" s="91">
        <v>328</v>
      </c>
    </row>
    <row r="20" spans="1:32" ht="17.25" thickBot="1">
      <c r="A20" s="47"/>
      <c r="B20" s="16"/>
      <c r="C20" s="47"/>
      <c r="D20" s="53"/>
      <c r="E20" s="16"/>
      <c r="G20" s="47"/>
      <c r="H20" s="47"/>
      <c r="I20" s="47"/>
      <c r="J20" s="53"/>
      <c r="M20" s="47"/>
      <c r="N20" s="47">
        <v>206</v>
      </c>
      <c r="O20" s="47">
        <v>30.460999999999999</v>
      </c>
      <c r="P20" s="88">
        <f t="shared" si="3"/>
        <v>327.88220399999994</v>
      </c>
      <c r="Q20" s="47">
        <v>5.9</v>
      </c>
      <c r="R20" s="88">
        <f t="shared" si="0"/>
        <v>63.507599999999996</v>
      </c>
      <c r="S20" s="48">
        <v>6.9950000000000001</v>
      </c>
      <c r="T20" s="88">
        <f t="shared" si="0"/>
        <v>75.294179999999997</v>
      </c>
      <c r="U20" s="48">
        <v>1.0569999999999999</v>
      </c>
      <c r="V20" s="88">
        <f t="shared" ref="V20" si="22">U20*10.764</f>
        <v>11.377547999999999</v>
      </c>
      <c r="W20" s="48">
        <v>1.65</v>
      </c>
      <c r="X20" s="88">
        <f t="shared" si="1"/>
        <v>17.760599999999997</v>
      </c>
      <c r="Y20" s="48">
        <v>0</v>
      </c>
      <c r="Z20" s="88">
        <f t="shared" ref="Z20" si="23">Y20*10.764</f>
        <v>0</v>
      </c>
      <c r="AA20" s="88">
        <f t="shared" si="6"/>
        <v>167.93992800000001</v>
      </c>
      <c r="AB20" s="97">
        <f t="shared" si="7"/>
        <v>495.8221319999999</v>
      </c>
      <c r="AC20" s="88"/>
      <c r="AE20" s="92">
        <v>30.46</v>
      </c>
      <c r="AF20" s="91">
        <v>328</v>
      </c>
    </row>
    <row r="21" spans="1:32" ht="17.25" thickBot="1">
      <c r="A21" s="47"/>
      <c r="B21" s="16"/>
      <c r="C21" s="47"/>
      <c r="D21" s="53"/>
      <c r="E21" s="16"/>
      <c r="G21" s="47"/>
      <c r="H21" s="47"/>
      <c r="I21" s="47"/>
      <c r="J21" s="53"/>
      <c r="M21" s="47"/>
      <c r="N21" s="16">
        <v>207</v>
      </c>
      <c r="O21" s="47">
        <v>22.2</v>
      </c>
      <c r="P21" s="88">
        <f t="shared" si="3"/>
        <v>238.96079999999998</v>
      </c>
      <c r="Q21" s="47">
        <v>0</v>
      </c>
      <c r="R21" s="88">
        <f t="shared" si="0"/>
        <v>0</v>
      </c>
      <c r="S21" s="48">
        <v>4.8499999999999996</v>
      </c>
      <c r="T21" s="88">
        <f t="shared" si="0"/>
        <v>52.20539999999999</v>
      </c>
      <c r="U21" s="48">
        <v>0</v>
      </c>
      <c r="V21" s="88">
        <f t="shared" ref="V21" si="24">U21*10.764</f>
        <v>0</v>
      </c>
      <c r="W21" s="48">
        <v>0</v>
      </c>
      <c r="X21" s="88">
        <f t="shared" si="1"/>
        <v>0</v>
      </c>
      <c r="Y21" s="48">
        <v>0</v>
      </c>
      <c r="Z21" s="88">
        <f t="shared" ref="Z21" si="25">Y21*10.764</f>
        <v>0</v>
      </c>
      <c r="AA21" s="88">
        <f t="shared" si="6"/>
        <v>52.20539999999999</v>
      </c>
      <c r="AB21" s="97">
        <f t="shared" si="7"/>
        <v>291.16619999999995</v>
      </c>
      <c r="AC21" s="88"/>
      <c r="AE21" s="92">
        <v>30.31</v>
      </c>
      <c r="AF21" s="91">
        <v>326</v>
      </c>
    </row>
    <row r="22" spans="1:32" ht="17.25" thickBot="1">
      <c r="A22" s="52"/>
      <c r="B22" s="54"/>
      <c r="C22" s="54"/>
      <c r="D22" s="54"/>
      <c r="E22" s="16"/>
      <c r="G22" s="47"/>
      <c r="H22" s="47"/>
      <c r="I22" s="47"/>
      <c r="J22" s="53"/>
      <c r="M22" s="16"/>
      <c r="N22" s="48" t="s">
        <v>45</v>
      </c>
      <c r="O22" s="47">
        <v>27.812000000000001</v>
      </c>
      <c r="P22" s="88">
        <f t="shared" si="3"/>
        <v>299.36836799999998</v>
      </c>
      <c r="Q22" s="47">
        <v>7.7</v>
      </c>
      <c r="R22" s="88">
        <f t="shared" si="0"/>
        <v>82.882800000000003</v>
      </c>
      <c r="S22" s="48">
        <v>7.7</v>
      </c>
      <c r="T22" s="88">
        <f t="shared" si="0"/>
        <v>82.882800000000003</v>
      </c>
      <c r="U22" s="48">
        <v>0</v>
      </c>
      <c r="V22" s="88">
        <f t="shared" ref="V22" si="26">U22*10.764</f>
        <v>0</v>
      </c>
      <c r="W22" s="48">
        <v>0</v>
      </c>
      <c r="X22" s="88">
        <f t="shared" si="1"/>
        <v>0</v>
      </c>
      <c r="Y22" s="48">
        <v>0</v>
      </c>
      <c r="Z22" s="88">
        <f t="shared" ref="Z22" si="27">Y22*10.764</f>
        <v>0</v>
      </c>
      <c r="AA22" s="88">
        <f t="shared" si="6"/>
        <v>165.76560000000001</v>
      </c>
      <c r="AB22" s="97">
        <f t="shared" si="7"/>
        <v>465.13396799999998</v>
      </c>
      <c r="AC22" s="88"/>
      <c r="AE22" s="92">
        <v>30.31</v>
      </c>
      <c r="AF22" s="91">
        <v>326</v>
      </c>
    </row>
    <row r="23" spans="1:32" ht="17.25" thickBot="1">
      <c r="A23" s="16"/>
      <c r="B23" s="16"/>
      <c r="C23" s="47"/>
      <c r="D23" s="53"/>
      <c r="E23" s="16"/>
      <c r="M23" s="16"/>
      <c r="N23" s="16"/>
      <c r="O23" s="47"/>
      <c r="P23" s="53"/>
      <c r="Q23" s="16"/>
      <c r="AE23" s="92">
        <v>27.81</v>
      </c>
      <c r="AF23" s="91">
        <v>299</v>
      </c>
    </row>
    <row r="24" spans="1:32" ht="17.25" thickBot="1">
      <c r="A24" s="16"/>
      <c r="B24" s="16"/>
      <c r="C24" s="47"/>
      <c r="D24" s="53"/>
      <c r="E24" s="16"/>
      <c r="AE24" s="92">
        <v>27.81</v>
      </c>
      <c r="AF24" s="91">
        <v>299</v>
      </c>
    </row>
    <row r="25" spans="1:32" ht="17.25" thickBot="1">
      <c r="A25" s="16"/>
      <c r="B25" s="16"/>
      <c r="C25" s="47"/>
      <c r="D25" s="53"/>
      <c r="E25" s="16"/>
      <c r="AE25" s="92">
        <v>27.23</v>
      </c>
      <c r="AF25" s="91">
        <v>293</v>
      </c>
    </row>
    <row r="26" spans="1:32" ht="17.25" thickBot="1">
      <c r="AE26" s="93">
        <v>27.23</v>
      </c>
      <c r="AF26" s="91">
        <v>293</v>
      </c>
    </row>
    <row r="31" spans="1:32" ht="15.75" thickBot="1">
      <c r="S31" s="89" t="s">
        <v>55</v>
      </c>
      <c r="T31" s="48" t="s">
        <v>6</v>
      </c>
      <c r="V31" s="48" t="s">
        <v>59</v>
      </c>
      <c r="X31" s="48" t="s">
        <v>58</v>
      </c>
    </row>
    <row r="32" spans="1:32" ht="17.25" thickBot="1">
      <c r="S32" s="48">
        <v>101</v>
      </c>
      <c r="T32" s="48">
        <v>35.19</v>
      </c>
      <c r="U32" s="88">
        <f>T32*10.764</f>
        <v>378.78515999999996</v>
      </c>
      <c r="V32" s="48">
        <v>7.33</v>
      </c>
      <c r="W32" s="88">
        <f t="shared" ref="W32:W34" si="28">V32*10.764</f>
        <v>78.900120000000001</v>
      </c>
      <c r="X32" s="88">
        <f>U32+W32</f>
        <v>457.68527999999998</v>
      </c>
      <c r="Y32" s="88"/>
      <c r="Z32" s="88"/>
      <c r="AA32" s="88"/>
      <c r="AB32" s="88"/>
      <c r="AC32" s="88"/>
      <c r="AD32" s="90"/>
      <c r="AE32" s="91"/>
    </row>
    <row r="33" spans="19:31" ht="17.25" thickBot="1">
      <c r="S33" s="48">
        <v>102</v>
      </c>
      <c r="T33" s="48">
        <v>35.299999999999997</v>
      </c>
      <c r="U33" s="88">
        <f t="shared" ref="U33:U34" si="29">T33*10.764</f>
        <v>379.96919999999994</v>
      </c>
      <c r="V33" s="48">
        <v>7.33</v>
      </c>
      <c r="W33" s="88">
        <f t="shared" si="28"/>
        <v>78.900120000000001</v>
      </c>
      <c r="X33" s="88">
        <f t="shared" ref="X33:X52" si="30">U33+W33</f>
        <v>458.86931999999996</v>
      </c>
      <c r="Y33" s="88"/>
      <c r="Z33" s="88"/>
      <c r="AA33" s="88"/>
      <c r="AB33" s="88"/>
      <c r="AC33" s="88"/>
      <c r="AD33" s="92"/>
      <c r="AE33" s="91"/>
    </row>
    <row r="34" spans="19:31" ht="17.25" thickBot="1">
      <c r="S34" s="48">
        <v>108</v>
      </c>
      <c r="T34" s="48">
        <v>35.51</v>
      </c>
      <c r="U34" s="88">
        <f t="shared" si="29"/>
        <v>382.22963999999996</v>
      </c>
      <c r="V34" s="48">
        <v>7.71</v>
      </c>
      <c r="W34" s="88">
        <f t="shared" si="28"/>
        <v>82.990439999999992</v>
      </c>
      <c r="X34" s="88">
        <f t="shared" si="30"/>
        <v>465.22007999999994</v>
      </c>
      <c r="Y34" s="88"/>
      <c r="Z34" s="88"/>
      <c r="AA34" s="88"/>
      <c r="AB34" s="88"/>
      <c r="AC34" s="88"/>
      <c r="AD34" s="92"/>
      <c r="AE34" s="91"/>
    </row>
    <row r="35" spans="19:31" ht="17.25" thickBot="1">
      <c r="S35" s="89" t="s">
        <v>56</v>
      </c>
      <c r="AD35" s="92"/>
      <c r="AE35" s="91"/>
    </row>
    <row r="36" spans="19:31" ht="17.25" thickBot="1">
      <c r="S36" s="48">
        <v>201</v>
      </c>
      <c r="T36" s="48">
        <v>35.19</v>
      </c>
      <c r="U36" s="88">
        <f t="shared" ref="U36:W52" si="31">T36*10.764</f>
        <v>378.78515999999996</v>
      </c>
      <c r="V36" s="48">
        <v>7.33</v>
      </c>
      <c r="W36" s="88">
        <f t="shared" ref="W36:W43" si="32">V36*10.764</f>
        <v>78.900120000000001</v>
      </c>
      <c r="X36" s="88">
        <f t="shared" si="30"/>
        <v>457.68527999999998</v>
      </c>
      <c r="Y36" s="88"/>
      <c r="Z36" s="88"/>
      <c r="AA36" s="88"/>
      <c r="AB36" s="88"/>
      <c r="AC36" s="88"/>
      <c r="AD36" s="92"/>
      <c r="AE36" s="91"/>
    </row>
    <row r="37" spans="19:31" ht="17.25" thickBot="1">
      <c r="S37" s="48">
        <v>202</v>
      </c>
      <c r="T37" s="48">
        <v>35.299999999999997</v>
      </c>
      <c r="U37" s="88">
        <f t="shared" si="31"/>
        <v>379.96919999999994</v>
      </c>
      <c r="V37" s="48">
        <v>7.33</v>
      </c>
      <c r="W37" s="88">
        <f t="shared" si="32"/>
        <v>78.900120000000001</v>
      </c>
      <c r="X37" s="88">
        <f t="shared" si="30"/>
        <v>458.86931999999996</v>
      </c>
      <c r="Y37" s="88"/>
      <c r="Z37" s="88"/>
      <c r="AA37" s="88"/>
      <c r="AB37" s="88"/>
      <c r="AC37" s="88"/>
      <c r="AD37" s="92"/>
      <c r="AE37" s="91"/>
    </row>
    <row r="38" spans="19:31" ht="17.25" thickBot="1">
      <c r="S38" s="48">
        <v>203</v>
      </c>
      <c r="T38" s="48">
        <v>33.39</v>
      </c>
      <c r="U38" s="88">
        <f t="shared" si="31"/>
        <v>359.40996000000001</v>
      </c>
      <c r="V38" s="48">
        <v>7.71</v>
      </c>
      <c r="W38" s="88">
        <f t="shared" si="32"/>
        <v>82.990439999999992</v>
      </c>
      <c r="X38" s="88">
        <f t="shared" si="30"/>
        <v>442.40039999999999</v>
      </c>
      <c r="Y38" s="88"/>
      <c r="Z38" s="88"/>
      <c r="AA38" s="88"/>
      <c r="AB38" s="88"/>
      <c r="AC38" s="88"/>
      <c r="AD38" s="92"/>
      <c r="AE38" s="91"/>
    </row>
    <row r="39" spans="19:31" ht="17.25" thickBot="1">
      <c r="S39" s="48">
        <v>204</v>
      </c>
      <c r="T39" s="48">
        <v>30.31</v>
      </c>
      <c r="U39" s="88">
        <f t="shared" si="31"/>
        <v>326.25683999999995</v>
      </c>
      <c r="V39" s="48">
        <v>7.43</v>
      </c>
      <c r="W39" s="88">
        <f t="shared" si="32"/>
        <v>79.976519999999994</v>
      </c>
      <c r="X39" s="88">
        <f t="shared" si="30"/>
        <v>406.23335999999995</v>
      </c>
      <c r="Y39" s="88"/>
      <c r="Z39" s="88"/>
      <c r="AA39" s="88"/>
      <c r="AB39" s="88"/>
      <c r="AC39" s="88"/>
      <c r="AD39" s="92"/>
      <c r="AE39" s="91"/>
    </row>
    <row r="40" spans="19:31" ht="17.25" thickBot="1">
      <c r="S40" s="48">
        <v>205</v>
      </c>
      <c r="T40" s="48">
        <v>37.36</v>
      </c>
      <c r="U40" s="88">
        <f t="shared" si="31"/>
        <v>402.14303999999998</v>
      </c>
      <c r="V40" s="48">
        <v>8.6300000000000008</v>
      </c>
      <c r="W40" s="88">
        <f t="shared" si="32"/>
        <v>92.893320000000003</v>
      </c>
      <c r="X40" s="88">
        <f t="shared" si="30"/>
        <v>495.03636</v>
      </c>
      <c r="Y40" s="88"/>
      <c r="Z40" s="88"/>
      <c r="AA40" s="88"/>
      <c r="AB40" s="88"/>
      <c r="AC40" s="88"/>
      <c r="AD40" s="92"/>
      <c r="AE40" s="91"/>
    </row>
    <row r="41" spans="19:31" ht="17.25" thickBot="1">
      <c r="S41" s="48">
        <v>206</v>
      </c>
      <c r="T41" s="48">
        <v>37.299999999999997</v>
      </c>
      <c r="U41" s="88">
        <f t="shared" si="31"/>
        <v>401.49719999999996</v>
      </c>
      <c r="V41" s="48">
        <v>8.6300000000000008</v>
      </c>
      <c r="W41" s="88">
        <f t="shared" si="32"/>
        <v>92.893320000000003</v>
      </c>
      <c r="X41" s="88">
        <f t="shared" si="30"/>
        <v>494.39051999999998</v>
      </c>
      <c r="Y41" s="88"/>
      <c r="Z41" s="88"/>
      <c r="AA41" s="88"/>
      <c r="AB41" s="88"/>
      <c r="AC41" s="88"/>
      <c r="AD41" s="92"/>
      <c r="AE41" s="91"/>
    </row>
    <row r="42" spans="19:31" ht="17.25" thickBot="1">
      <c r="S42" s="48">
        <v>207</v>
      </c>
      <c r="T42" s="48">
        <v>22.2</v>
      </c>
      <c r="U42" s="88">
        <f t="shared" si="31"/>
        <v>238.96079999999998</v>
      </c>
      <c r="V42" s="48">
        <v>4.83</v>
      </c>
      <c r="W42" s="88">
        <f t="shared" si="32"/>
        <v>51.990119999999997</v>
      </c>
      <c r="X42" s="88">
        <f t="shared" si="30"/>
        <v>290.95092</v>
      </c>
      <c r="Y42" s="88"/>
      <c r="Z42" s="88"/>
      <c r="AA42" s="88"/>
      <c r="AB42" s="88"/>
      <c r="AC42" s="88"/>
      <c r="AD42" s="92"/>
      <c r="AE42" s="91"/>
    </row>
    <row r="43" spans="19:31" ht="17.25" thickBot="1">
      <c r="S43" s="48">
        <v>208</v>
      </c>
      <c r="T43" s="48">
        <v>35.51</v>
      </c>
      <c r="U43" s="88">
        <f t="shared" si="31"/>
        <v>382.22963999999996</v>
      </c>
      <c r="V43" s="48">
        <v>7.71</v>
      </c>
      <c r="W43" s="88">
        <f t="shared" si="32"/>
        <v>82.990439999999992</v>
      </c>
      <c r="X43" s="88">
        <f t="shared" si="30"/>
        <v>465.22007999999994</v>
      </c>
      <c r="Y43" s="88"/>
      <c r="Z43" s="88"/>
      <c r="AA43" s="88"/>
      <c r="AB43" s="88"/>
      <c r="AC43" s="88"/>
      <c r="AD43" s="92"/>
      <c r="AE43" s="91"/>
    </row>
    <row r="44" spans="19:31" ht="17.25" thickBot="1">
      <c r="S44" s="89" t="s">
        <v>57</v>
      </c>
      <c r="AD44" s="92"/>
      <c r="AE44" s="91"/>
    </row>
    <row r="45" spans="19:31" ht="17.25" thickBot="1">
      <c r="S45" s="48" t="s">
        <v>47</v>
      </c>
      <c r="T45" s="48">
        <v>35.19</v>
      </c>
      <c r="U45" s="88">
        <f t="shared" si="31"/>
        <v>378.78515999999996</v>
      </c>
      <c r="V45" s="48">
        <v>7.33</v>
      </c>
      <c r="W45" s="88">
        <f t="shared" si="31"/>
        <v>78.900120000000001</v>
      </c>
      <c r="X45" s="88">
        <f t="shared" si="30"/>
        <v>457.68527999999998</v>
      </c>
      <c r="Y45" s="88"/>
      <c r="Z45" s="88"/>
      <c r="AA45" s="88"/>
      <c r="AB45" s="88"/>
      <c r="AC45" s="88"/>
      <c r="AD45" s="92"/>
      <c r="AE45" s="91"/>
    </row>
    <row r="46" spans="19:31" ht="17.25" thickBot="1">
      <c r="S46" s="48" t="s">
        <v>48</v>
      </c>
      <c r="T46" s="48">
        <v>35.299999999999997</v>
      </c>
      <c r="U46" s="88">
        <f t="shared" si="31"/>
        <v>379.96919999999994</v>
      </c>
      <c r="V46" s="48">
        <v>7.33</v>
      </c>
      <c r="W46" s="88">
        <f t="shared" si="31"/>
        <v>78.900120000000001</v>
      </c>
      <c r="X46" s="88">
        <f t="shared" si="30"/>
        <v>458.86931999999996</v>
      </c>
      <c r="Y46" s="88"/>
      <c r="Z46" s="88"/>
      <c r="AA46" s="88"/>
      <c r="AB46" s="88"/>
      <c r="AC46" s="88"/>
      <c r="AD46" s="92"/>
      <c r="AE46" s="91"/>
    </row>
    <row r="47" spans="19:31" ht="17.25" thickBot="1">
      <c r="S47" s="48" t="s">
        <v>49</v>
      </c>
      <c r="T47" s="48">
        <v>33.39</v>
      </c>
      <c r="U47" s="88">
        <f t="shared" si="31"/>
        <v>359.40996000000001</v>
      </c>
      <c r="V47" s="48">
        <v>7.71</v>
      </c>
      <c r="W47" s="88">
        <f t="shared" si="31"/>
        <v>82.990439999999992</v>
      </c>
      <c r="X47" s="88">
        <f t="shared" si="30"/>
        <v>442.40039999999999</v>
      </c>
      <c r="Y47" s="88"/>
      <c r="Z47" s="88"/>
      <c r="AA47" s="88"/>
      <c r="AB47" s="88"/>
      <c r="AC47" s="88"/>
      <c r="AD47" s="93"/>
      <c r="AE47" s="91"/>
    </row>
    <row r="48" spans="19:31">
      <c r="S48" s="48" t="s">
        <v>50</v>
      </c>
      <c r="T48" s="48">
        <v>31.52</v>
      </c>
      <c r="U48" s="88">
        <f t="shared" si="31"/>
        <v>339.28127999999998</v>
      </c>
      <c r="V48" s="48">
        <v>7.43</v>
      </c>
      <c r="W48" s="88">
        <f t="shared" si="31"/>
        <v>79.976519999999994</v>
      </c>
      <c r="X48" s="88">
        <f t="shared" si="30"/>
        <v>419.25779999999997</v>
      </c>
      <c r="Y48" s="88"/>
      <c r="Z48" s="88"/>
      <c r="AA48" s="88"/>
      <c r="AB48" s="88"/>
      <c r="AC48" s="88"/>
    </row>
    <row r="49" spans="19:29">
      <c r="S49" s="48" t="s">
        <v>51</v>
      </c>
      <c r="T49" s="48">
        <v>37.549999999999997</v>
      </c>
      <c r="U49" s="88">
        <f t="shared" si="31"/>
        <v>404.18819999999994</v>
      </c>
      <c r="V49" s="48">
        <v>8.6300000000000008</v>
      </c>
      <c r="W49" s="88">
        <f t="shared" si="31"/>
        <v>92.893320000000003</v>
      </c>
      <c r="X49" s="88">
        <f t="shared" si="30"/>
        <v>497.08151999999995</v>
      </c>
      <c r="Y49" s="88"/>
      <c r="Z49" s="88"/>
      <c r="AA49" s="88"/>
      <c r="AB49" s="88"/>
      <c r="AC49" s="88"/>
    </row>
    <row r="50" spans="19:29">
      <c r="S50" s="48" t="s">
        <v>52</v>
      </c>
      <c r="T50" s="48">
        <v>37.549999999999997</v>
      </c>
      <c r="U50" s="88">
        <f t="shared" si="31"/>
        <v>404.18819999999994</v>
      </c>
      <c r="V50" s="48">
        <v>8.6300000000000008</v>
      </c>
      <c r="W50" s="88">
        <f t="shared" si="31"/>
        <v>92.893320000000003</v>
      </c>
      <c r="X50" s="88">
        <f t="shared" si="30"/>
        <v>497.08151999999995</v>
      </c>
      <c r="Y50" s="88"/>
      <c r="Z50" s="88"/>
      <c r="AA50" s="88"/>
      <c r="AB50" s="88"/>
      <c r="AC50" s="88"/>
    </row>
    <row r="51" spans="19:29">
      <c r="S51" s="48" t="s">
        <v>53</v>
      </c>
      <c r="T51" s="48">
        <v>23.02</v>
      </c>
      <c r="U51" s="88">
        <f t="shared" si="31"/>
        <v>247.78727999999998</v>
      </c>
      <c r="V51" s="48">
        <v>4.83</v>
      </c>
      <c r="W51" s="88">
        <f t="shared" si="31"/>
        <v>51.990119999999997</v>
      </c>
      <c r="X51" s="88">
        <f t="shared" si="30"/>
        <v>299.7774</v>
      </c>
      <c r="Y51" s="88"/>
      <c r="Z51" s="88"/>
      <c r="AA51" s="88"/>
      <c r="AB51" s="88"/>
      <c r="AC51" s="88"/>
    </row>
    <row r="52" spans="19:29">
      <c r="S52" s="48" t="s">
        <v>54</v>
      </c>
      <c r="T52" s="48">
        <v>35.51</v>
      </c>
      <c r="U52" s="88">
        <f t="shared" si="31"/>
        <v>382.22963999999996</v>
      </c>
      <c r="V52" s="48">
        <v>7.71</v>
      </c>
      <c r="W52" s="88">
        <f t="shared" si="31"/>
        <v>82.990439999999992</v>
      </c>
      <c r="X52" s="88">
        <f t="shared" si="30"/>
        <v>465.22007999999994</v>
      </c>
      <c r="Y52" s="88"/>
      <c r="Z52" s="88"/>
      <c r="AA52" s="88"/>
      <c r="AB52" s="88"/>
      <c r="AC52" s="88"/>
    </row>
  </sheetData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B2:S24"/>
  <sheetViews>
    <sheetView topLeftCell="B1" zoomScale="115" zoomScaleNormal="115" workbookViewId="0">
      <selection activeCell="M4" sqref="M4"/>
    </sheetView>
  </sheetViews>
  <sheetFormatPr defaultRowHeight="16.5"/>
  <cols>
    <col min="1" max="1" width="9.140625" style="29"/>
    <col min="2" max="2" width="5.7109375" style="29" bestFit="1" customWidth="1"/>
    <col min="3" max="3" width="9.7109375" style="29" customWidth="1"/>
    <col min="4" max="4" width="9.140625" style="29"/>
    <col min="5" max="6" width="9.85546875" style="29" bestFit="1" customWidth="1"/>
    <col min="7" max="7" width="11.42578125" style="29" bestFit="1" customWidth="1"/>
    <col min="8" max="8" width="12.28515625" style="29" bestFit="1" customWidth="1"/>
    <col min="9" max="9" width="9.85546875" style="29" bestFit="1" customWidth="1"/>
    <col min="10" max="10" width="11.28515625" style="29" bestFit="1" customWidth="1"/>
    <col min="11" max="11" width="9.85546875" style="29" bestFit="1" customWidth="1"/>
    <col min="12" max="12" width="12.28515625" style="29" bestFit="1" customWidth="1"/>
    <col min="13" max="13" width="9.85546875" style="29" bestFit="1" customWidth="1"/>
    <col min="14" max="14" width="20" style="29" customWidth="1"/>
    <col min="15" max="15" width="9.140625" style="29"/>
    <col min="16" max="16" width="14.42578125" style="29" customWidth="1"/>
    <col min="17" max="17" width="9.140625" style="29"/>
    <col min="18" max="18" width="15.5703125" style="29" customWidth="1"/>
    <col min="19" max="19" width="14.5703125" style="29" customWidth="1"/>
    <col min="20" max="16384" width="9.140625" style="29"/>
  </cols>
  <sheetData>
    <row r="2" spans="2:19" s="34" customFormat="1">
      <c r="B2" s="37" t="s">
        <v>12</v>
      </c>
      <c r="C2" s="37" t="s">
        <v>71</v>
      </c>
      <c r="D2" s="37" t="s">
        <v>16</v>
      </c>
      <c r="E2" s="37" t="s">
        <v>13</v>
      </c>
      <c r="F2" s="37" t="s">
        <v>14</v>
      </c>
      <c r="G2" s="37" t="s">
        <v>15</v>
      </c>
      <c r="H2" s="37" t="s">
        <v>8</v>
      </c>
      <c r="I2" s="37" t="s">
        <v>17</v>
      </c>
      <c r="J2" s="37"/>
      <c r="K2" s="37"/>
      <c r="L2" s="37" t="s">
        <v>18</v>
      </c>
      <c r="M2" s="37" t="s">
        <v>19</v>
      </c>
    </row>
    <row r="3" spans="2:19">
      <c r="B3" s="38">
        <v>1</v>
      </c>
      <c r="C3" s="38">
        <v>704</v>
      </c>
      <c r="D3" s="38">
        <v>23.43</v>
      </c>
      <c r="E3" s="38">
        <v>9.15</v>
      </c>
      <c r="F3" s="38">
        <f>D3+E3</f>
        <v>32.58</v>
      </c>
      <c r="G3" s="39">
        <f>F3*10.764</f>
        <v>350.69111999999996</v>
      </c>
      <c r="H3" s="40">
        <v>4381800</v>
      </c>
      <c r="I3" s="35">
        <f>H3/G3</f>
        <v>12494.756069101495</v>
      </c>
      <c r="J3" s="40">
        <v>263000</v>
      </c>
      <c r="K3" s="40">
        <v>30000</v>
      </c>
      <c r="L3" s="35">
        <f>H3+J3+K3</f>
        <v>4674800</v>
      </c>
      <c r="M3" s="35">
        <f>L3/G3</f>
        <v>13330.249137759749</v>
      </c>
    </row>
    <row r="4" spans="2:19">
      <c r="B4" s="38">
        <v>2</v>
      </c>
      <c r="C4" s="38">
        <v>903</v>
      </c>
      <c r="D4" s="38">
        <v>47.947000000000003</v>
      </c>
      <c r="E4" s="38">
        <v>2.645</v>
      </c>
      <c r="F4" s="38">
        <f t="shared" ref="F4:F12" si="0">D4+E4</f>
        <v>50.592000000000006</v>
      </c>
      <c r="G4" s="39">
        <f t="shared" ref="G4:G12" si="1">F4*10.764</f>
        <v>544.57228800000007</v>
      </c>
      <c r="H4" s="40">
        <v>4450000</v>
      </c>
      <c r="I4" s="35">
        <f t="shared" ref="I4:I12" si="2">H4/G4</f>
        <v>8171.5505876053676</v>
      </c>
      <c r="J4" s="40">
        <v>287900</v>
      </c>
      <c r="K4" s="40">
        <v>30000</v>
      </c>
      <c r="L4" s="35">
        <f t="shared" ref="L4:L12" si="3">H4+J4+K4</f>
        <v>4767900</v>
      </c>
      <c r="M4" s="35">
        <f t="shared" ref="M4:M12" si="4">L4/G4</f>
        <v>8755.3114711558719</v>
      </c>
    </row>
    <row r="5" spans="2:19">
      <c r="B5" s="38">
        <v>3</v>
      </c>
      <c r="C5" s="38">
        <v>101</v>
      </c>
      <c r="D5" s="38">
        <v>47.72</v>
      </c>
      <c r="E5" s="38">
        <v>7.0979999999999999</v>
      </c>
      <c r="F5" s="38">
        <f t="shared" si="0"/>
        <v>54.817999999999998</v>
      </c>
      <c r="G5" s="39">
        <f t="shared" si="1"/>
        <v>590.06095199999993</v>
      </c>
      <c r="H5" s="40">
        <v>7983000</v>
      </c>
      <c r="I5" s="35">
        <f t="shared" si="2"/>
        <v>13529.110802776864</v>
      </c>
      <c r="J5" s="40"/>
      <c r="K5" s="40">
        <v>30000</v>
      </c>
      <c r="L5" s="35">
        <f t="shared" si="3"/>
        <v>8013000</v>
      </c>
      <c r="M5" s="35">
        <f t="shared" si="4"/>
        <v>13579.953007973319</v>
      </c>
      <c r="N5" s="31"/>
      <c r="P5" s="31"/>
      <c r="R5" s="32"/>
      <c r="S5" s="33"/>
    </row>
    <row r="6" spans="2:19">
      <c r="B6" s="38">
        <v>4</v>
      </c>
      <c r="C6" s="38">
        <v>303</v>
      </c>
      <c r="D6" s="38">
        <v>28.422000000000001</v>
      </c>
      <c r="E6" s="38">
        <v>1.2749999999999999</v>
      </c>
      <c r="F6" s="38">
        <f t="shared" si="0"/>
        <v>29.696999999999999</v>
      </c>
      <c r="G6" s="39">
        <f t="shared" si="1"/>
        <v>319.65850799999998</v>
      </c>
      <c r="H6" s="40">
        <v>4000000</v>
      </c>
      <c r="I6" s="35">
        <f t="shared" si="2"/>
        <v>12513.353781905284</v>
      </c>
      <c r="J6" s="40"/>
      <c r="K6" s="40">
        <v>30000</v>
      </c>
      <c r="L6" s="35">
        <f t="shared" si="3"/>
        <v>4030000</v>
      </c>
      <c r="M6" s="35">
        <f t="shared" si="4"/>
        <v>12607.203935269572</v>
      </c>
      <c r="N6" s="31"/>
      <c r="P6" s="31"/>
      <c r="R6" s="32"/>
      <c r="S6" s="33"/>
    </row>
    <row r="7" spans="2:19">
      <c r="B7" s="38">
        <v>5</v>
      </c>
      <c r="C7" s="38">
        <v>302</v>
      </c>
      <c r="D7" s="38"/>
      <c r="E7" s="38"/>
      <c r="F7" s="38">
        <f t="shared" si="0"/>
        <v>0</v>
      </c>
      <c r="G7" s="39">
        <v>605</v>
      </c>
      <c r="H7" s="40">
        <v>6500000</v>
      </c>
      <c r="I7" s="35">
        <f t="shared" si="2"/>
        <v>10743.801652892562</v>
      </c>
      <c r="J7" s="40"/>
      <c r="K7" s="40">
        <v>30000</v>
      </c>
      <c r="L7" s="35">
        <f t="shared" si="3"/>
        <v>6530000</v>
      </c>
      <c r="M7" s="35">
        <f t="shared" si="4"/>
        <v>10793.388429752065</v>
      </c>
      <c r="N7" s="31"/>
      <c r="P7" s="31"/>
      <c r="R7" s="32"/>
      <c r="S7" s="33"/>
    </row>
    <row r="8" spans="2:19">
      <c r="B8" s="38">
        <v>6</v>
      </c>
      <c r="C8" s="38">
        <v>204</v>
      </c>
      <c r="D8" s="38">
        <v>40.167999999999999</v>
      </c>
      <c r="E8" s="38">
        <v>0</v>
      </c>
      <c r="F8" s="38">
        <f t="shared" si="0"/>
        <v>40.167999999999999</v>
      </c>
      <c r="G8" s="39">
        <f t="shared" si="1"/>
        <v>432.36835199999996</v>
      </c>
      <c r="H8" s="40">
        <v>4900000</v>
      </c>
      <c r="I8" s="35">
        <f t="shared" si="2"/>
        <v>11332.929381473325</v>
      </c>
      <c r="J8" s="40"/>
      <c r="K8" s="40">
        <v>30000</v>
      </c>
      <c r="L8" s="35">
        <f t="shared" si="3"/>
        <v>4930000</v>
      </c>
      <c r="M8" s="35">
        <f t="shared" si="4"/>
        <v>11402.314663400712</v>
      </c>
      <c r="N8" s="31"/>
      <c r="P8" s="31"/>
      <c r="R8" s="32"/>
      <c r="S8" s="33"/>
    </row>
    <row r="9" spans="2:19">
      <c r="B9" s="38"/>
      <c r="C9" s="38" t="s">
        <v>72</v>
      </c>
      <c r="D9" s="38">
        <v>32.161999999999999</v>
      </c>
      <c r="E9" s="38">
        <v>4.181</v>
      </c>
      <c r="F9" s="38">
        <f t="shared" si="0"/>
        <v>36.342999999999996</v>
      </c>
      <c r="G9" s="39">
        <f t="shared" si="1"/>
        <v>391.19605199999995</v>
      </c>
      <c r="H9" s="40">
        <v>4500000</v>
      </c>
      <c r="I9" s="35">
        <f t="shared" si="2"/>
        <v>11503.183575073504</v>
      </c>
      <c r="J9" s="40"/>
      <c r="K9" s="40"/>
      <c r="L9" s="35"/>
      <c r="M9" s="35"/>
      <c r="N9" s="31"/>
      <c r="P9" s="31"/>
      <c r="R9" s="32"/>
      <c r="S9" s="33"/>
    </row>
    <row r="10" spans="2:19">
      <c r="B10" s="38"/>
      <c r="C10" s="38">
        <v>105</v>
      </c>
      <c r="D10" s="38">
        <v>26.073</v>
      </c>
      <c r="E10" s="38">
        <v>0</v>
      </c>
      <c r="F10" s="38">
        <f t="shared" ref="F10:F11" si="5">D10+E10</f>
        <v>26.073</v>
      </c>
      <c r="G10" s="39">
        <f t="shared" si="1"/>
        <v>280.64977199999998</v>
      </c>
      <c r="H10" s="40">
        <v>3300000</v>
      </c>
      <c r="I10" s="35">
        <f t="shared" si="2"/>
        <v>11758.427510855061</v>
      </c>
      <c r="J10" s="40"/>
      <c r="K10" s="40"/>
      <c r="L10" s="35"/>
      <c r="M10" s="35"/>
      <c r="N10" s="31"/>
      <c r="P10" s="31"/>
      <c r="R10" s="32"/>
      <c r="S10" s="33"/>
    </row>
    <row r="11" spans="2:19">
      <c r="B11" s="38"/>
      <c r="C11" s="38">
        <v>1203</v>
      </c>
      <c r="D11" s="38">
        <v>33.857999999999997</v>
      </c>
      <c r="E11" s="38">
        <v>0</v>
      </c>
      <c r="F11" s="38">
        <f t="shared" si="5"/>
        <v>33.857999999999997</v>
      </c>
      <c r="G11" s="39">
        <f t="shared" si="1"/>
        <v>364.44751199999996</v>
      </c>
      <c r="H11" s="40">
        <v>4950000</v>
      </c>
      <c r="I11" s="35">
        <f t="shared" si="2"/>
        <v>13582.20275077636</v>
      </c>
      <c r="J11" s="40"/>
      <c r="K11" s="40"/>
      <c r="L11" s="35"/>
      <c r="M11" s="35"/>
      <c r="N11" s="31"/>
      <c r="P11" s="31"/>
      <c r="R11" s="32"/>
      <c r="S11" s="33"/>
    </row>
    <row r="12" spans="2:19">
      <c r="B12" s="38">
        <v>7</v>
      </c>
      <c r="C12" s="38">
        <v>903</v>
      </c>
      <c r="D12" s="38">
        <v>27.009</v>
      </c>
      <c r="E12" s="38">
        <v>4.181</v>
      </c>
      <c r="F12" s="38">
        <f t="shared" si="0"/>
        <v>31.19</v>
      </c>
      <c r="G12" s="39">
        <f t="shared" si="1"/>
        <v>335.72915999999998</v>
      </c>
      <c r="H12" s="40">
        <v>3500000</v>
      </c>
      <c r="I12" s="35">
        <f t="shared" si="2"/>
        <v>10425.070017748831</v>
      </c>
      <c r="J12" s="40"/>
      <c r="K12" s="40">
        <v>0</v>
      </c>
      <c r="L12" s="35">
        <f t="shared" si="3"/>
        <v>3500000</v>
      </c>
      <c r="M12" s="35">
        <f t="shared" si="4"/>
        <v>10425.070017748831</v>
      </c>
      <c r="N12" s="31"/>
      <c r="P12" s="31"/>
      <c r="R12" s="32"/>
      <c r="S12" s="33"/>
    </row>
    <row r="13" spans="2:19">
      <c r="H13" s="30"/>
      <c r="I13" s="36">
        <f>AVERAGE(I3:I12)</f>
        <v>11605.438613020866</v>
      </c>
      <c r="J13" s="139" t="s">
        <v>20</v>
      </c>
      <c r="K13" s="139"/>
      <c r="L13" s="139"/>
      <c r="M13" s="36">
        <f>AVERAGE(M3:M12)</f>
        <v>11556.212951865731</v>
      </c>
    </row>
    <row r="14" spans="2:19">
      <c r="H14" s="30"/>
    </row>
    <row r="15" spans="2:19">
      <c r="H15" s="30"/>
    </row>
    <row r="16" spans="2:19">
      <c r="E16" s="31"/>
      <c r="H16" s="30"/>
    </row>
    <row r="17" spans="8:8">
      <c r="H17" s="30"/>
    </row>
    <row r="18" spans="8:8">
      <c r="H18" s="30"/>
    </row>
    <row r="19" spans="8:8">
      <c r="H19" s="30"/>
    </row>
    <row r="20" spans="8:8">
      <c r="H20" s="30"/>
    </row>
    <row r="21" spans="8:8">
      <c r="H21" s="30"/>
    </row>
    <row r="22" spans="8:8">
      <c r="H22" s="30"/>
    </row>
    <row r="23" spans="8:8">
      <c r="H23" s="30"/>
    </row>
    <row r="24" spans="8:8">
      <c r="H24" s="30"/>
    </row>
  </sheetData>
  <mergeCells count="1">
    <mergeCell ref="J13:L1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A1"/>
  <sheetViews>
    <sheetView topLeftCell="B4" workbookViewId="0">
      <selection activeCell="C3" sqref="C3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33285-0028-44EE-B304-F3D9D310BF97}">
  <dimension ref="A1"/>
  <sheetViews>
    <sheetView topLeftCell="A58" workbookViewId="0">
      <selection activeCell="S32" sqref="S3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Infinite Siddhi</vt:lpstr>
      <vt:lpstr>Infinite Siddhi (Sale)</vt:lpstr>
      <vt:lpstr>Infinite Siddhi (Rehab)</vt:lpstr>
      <vt:lpstr>Total</vt:lpstr>
      <vt:lpstr>Rera</vt:lpstr>
      <vt:lpstr>Typical Floor</vt:lpstr>
      <vt:lpstr>IGR</vt:lpstr>
      <vt:lpstr>RR</vt:lpstr>
      <vt:lpstr>Rates nby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2025-01-01T08:47:33Z</dcterms:modified>
</cp:coreProperties>
</file>