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Parag Prakash More\"/>
    </mc:Choice>
  </mc:AlternateContent>
  <xr:revisionPtr revIDLastSave="0" documentId="13_ncr:1_{601BCD1E-4540-4E71-9DA6-CF40FC87C3A5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S7" i="4"/>
  <c r="Q6" i="4"/>
  <c r="S6" i="4"/>
  <c r="F37" i="4"/>
  <c r="G43" i="4"/>
  <c r="F35" i="4"/>
  <c r="G34" i="4"/>
  <c r="G33" i="4"/>
  <c r="T19" i="20" l="1"/>
  <c r="S19" i="20"/>
  <c r="S13" i="19"/>
  <c r="Y13" i="18"/>
  <c r="X13" i="18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W51" i="4"/>
  <c r="W33" i="4"/>
  <c r="W38" i="4" s="1"/>
  <c r="W32" i="4"/>
  <c r="W42" i="4"/>
  <c r="W36" i="4" l="1"/>
  <c r="W40" i="4"/>
  <c r="W41" i="4" s="1"/>
  <c r="W44" i="4" s="1"/>
  <c r="W47" i="4" s="1"/>
  <c r="W48" i="4" l="1"/>
  <c r="Y48" i="4" s="1"/>
  <c r="Y47" i="4"/>
  <c r="W53" i="4" l="1"/>
  <c r="W49" i="4"/>
</calcChain>
</file>

<file path=xl/sharedStrings.xml><?xml version="1.0" encoding="utf-8"?>
<sst xmlns="http://schemas.openxmlformats.org/spreadsheetml/2006/main" count="104" uniqueCount="48">
  <si>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</si>
  <si>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</si>
  <si>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</si>
  <si>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</si>
  <si>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</si>
  <si>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</si>
  <si>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</si>
  <si>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</si>
  <si>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</si>
  <si>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</si>
  <si>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</si>
  <si>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</si>
  <si>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</si>
  <si>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</si>
  <si>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</si>
  <si>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</si>
  <si>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</si>
  <si>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</si>
  <si>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</si>
  <si>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</si>
  <si>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</si>
  <si>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</si>
  <si>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</si>
  <si>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</si>
  <si>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</si>
  <si>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</si>
  <si>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</si>
  <si>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</si>
  <si>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</si>
  <si>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Index II</t>
  </si>
  <si>
    <t>Price Indicators</t>
  </si>
  <si>
    <t>CA</t>
  </si>
  <si>
    <t>rate on CA</t>
  </si>
  <si>
    <t>As per Rera</t>
  </si>
  <si>
    <t xml:space="preserve">FMV </t>
  </si>
  <si>
    <t>Flat No. 3106, 31st Floor, Wing - B, Regent Park Kharghar, Village - Rohinjan, State - Maharashtra, India</t>
  </si>
  <si>
    <t>ca</t>
  </si>
  <si>
    <t>rate</t>
  </si>
  <si>
    <t>fmv</t>
  </si>
  <si>
    <t>bal</t>
  </si>
  <si>
    <t>1 covered car parking</t>
  </si>
  <si>
    <t>agreement  = 2024</t>
  </si>
  <si>
    <t>av</t>
  </si>
  <si>
    <t>sd</t>
  </si>
  <si>
    <t>rd</t>
  </si>
  <si>
    <t>SBI\HLC CBD Belapur\Parag Prakash More</t>
  </si>
  <si>
    <t>15.09.24</t>
  </si>
  <si>
    <t>29.07.24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</si>
</sst>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0" fillId="0" borderId="0" xfId="0" applyFont="1" applyFill="1" applyBorder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238125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0ED5C-E5C6-4160-B500-D7906B61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7553325" cy="9982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15</xdr:col>
      <xdr:colOff>238125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CEEC7-3F4C-466E-8A95-5EA7BFA9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7553325" cy="946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5"/>
  <sheetViews>
    <sheetView tabSelected="1" topLeftCell="B16" zoomScale="115" zoomScaleNormal="115" workbookViewId="0">
      <selection activeCell="E12" sqref="E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6" t="s">
        <v>29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1" s="51" customFormat="1" x14ac:dyDescent="0.25">
      <c r="A3" s="9">
        <f t="shared" ref="A3:A14" si="0">N3</f>
        <v>0</v>
      </c>
      <c r="B3" s="9">
        <f t="shared" ref="B3:B14" si="1">Q3</f>
        <v>641</v>
      </c>
      <c r="C3" s="9">
        <f>B3*1.2</f>
        <v>769.19999999999993</v>
      </c>
      <c r="D3" s="9">
        <f t="shared" ref="D3:D14" si="2">C3*1.2</f>
        <v>923.03999999999985</v>
      </c>
      <c r="E3" s="50">
        <f t="shared" ref="E3:E14" si="3">R3</f>
        <v>8455357</v>
      </c>
      <c r="F3" s="9">
        <f t="shared" ref="F3:F14" si="4">ROUND((E3/B3),0)</f>
        <v>13191</v>
      </c>
      <c r="G3" s="9">
        <f t="shared" ref="G3:G14" si="5">ROUND((E3/C3),0)</f>
        <v>10992</v>
      </c>
      <c r="H3" s="9">
        <f t="shared" ref="H3:H14" si="6">ROUND((E3/D3),0)</f>
        <v>9160</v>
      </c>
      <c r="I3" s="9" t="e">
        <f>#REF!</f>
        <v>#REF!</v>
      </c>
      <c r="J3" s="9">
        <f t="shared" ref="J3:J14" si="7">S3</f>
        <v>0</v>
      </c>
      <c r="O3" s="51">
        <v>0</v>
      </c>
      <c r="P3" s="51">
        <f t="shared" ref="P3:Q14" si="8">O3/1.2</f>
        <v>0</v>
      </c>
      <c r="Q3" s="51">
        <v>641</v>
      </c>
      <c r="R3" s="52">
        <v>8455357</v>
      </c>
    </row>
    <row r="4" spans="1:21" s="51" customFormat="1" x14ac:dyDescent="0.25">
      <c r="A4" s="9">
        <f t="shared" ref="A4:A9" si="9">N4</f>
        <v>0</v>
      </c>
      <c r="B4" s="9">
        <f t="shared" ref="B4:B9" si="10">Q4</f>
        <v>604</v>
      </c>
      <c r="C4" s="9">
        <f t="shared" ref="C4:C9" si="11">B4*1.2</f>
        <v>724.8</v>
      </c>
      <c r="D4" s="9">
        <f t="shared" ref="D4:D9" si="12">C4*1.2</f>
        <v>869.75999999999988</v>
      </c>
      <c r="E4" s="50">
        <f t="shared" ref="E4:E9" si="13">R4</f>
        <v>7220000</v>
      </c>
      <c r="F4" s="9">
        <f t="shared" ref="F4:F9" si="14">ROUND((E4/B4),0)</f>
        <v>11954</v>
      </c>
      <c r="G4" s="9">
        <f t="shared" ref="G4:G9" si="15">ROUND((E4/C4),0)</f>
        <v>9961</v>
      </c>
      <c r="H4" s="9">
        <f t="shared" ref="H4:H9" si="16">ROUND((E4/D4),0)</f>
        <v>8301</v>
      </c>
      <c r="I4" s="9" t="e">
        <f>#REF!</f>
        <v>#REF!</v>
      </c>
      <c r="J4" s="9">
        <f t="shared" ref="J4:J9" si="17">S4</f>
        <v>0</v>
      </c>
      <c r="O4" s="51">
        <v>0</v>
      </c>
      <c r="P4" s="51">
        <f t="shared" ref="P4:P9" si="18">O4/1.2</f>
        <v>0</v>
      </c>
      <c r="Q4" s="51">
        <v>604</v>
      </c>
      <c r="R4" s="52">
        <v>7220000</v>
      </c>
    </row>
    <row r="5" spans="1:21" s="51" customFormat="1" x14ac:dyDescent="0.25">
      <c r="A5" s="9">
        <f t="shared" si="9"/>
        <v>0</v>
      </c>
      <c r="B5" s="9">
        <f t="shared" si="10"/>
        <v>641</v>
      </c>
      <c r="C5" s="9">
        <f t="shared" si="11"/>
        <v>769.19999999999993</v>
      </c>
      <c r="D5" s="9">
        <f t="shared" si="12"/>
        <v>923.03999999999985</v>
      </c>
      <c r="E5" s="50">
        <f t="shared" si="13"/>
        <v>7800000</v>
      </c>
      <c r="F5" s="9">
        <f t="shared" si="14"/>
        <v>12168</v>
      </c>
      <c r="G5" s="9">
        <f t="shared" si="15"/>
        <v>10140</v>
      </c>
      <c r="H5" s="9">
        <f t="shared" si="16"/>
        <v>8450</v>
      </c>
      <c r="I5" s="9" t="e">
        <f>#REF!</f>
        <v>#REF!</v>
      </c>
      <c r="J5" s="9">
        <f t="shared" si="17"/>
        <v>0</v>
      </c>
      <c r="O5" s="51">
        <v>0</v>
      </c>
      <c r="P5" s="51">
        <f t="shared" si="18"/>
        <v>0</v>
      </c>
      <c r="Q5" s="51">
        <v>641</v>
      </c>
      <c r="R5" s="52">
        <v>7800000</v>
      </c>
    </row>
    <row r="6" spans="1:21" x14ac:dyDescent="0.25">
      <c r="A6" s="4">
        <f t="shared" si="9"/>
        <v>0</v>
      </c>
      <c r="B6" s="4">
        <f t="shared" si="10"/>
        <v>585.34631999999999</v>
      </c>
      <c r="C6" s="4">
        <f t="shared" si="11"/>
        <v>702.41558399999997</v>
      </c>
      <c r="D6" s="4">
        <f t="shared" si="12"/>
        <v>842.89870079999992</v>
      </c>
      <c r="E6" s="5">
        <f t="shared" si="13"/>
        <v>7832400</v>
      </c>
      <c r="F6" s="41">
        <f t="shared" si="14"/>
        <v>13381</v>
      </c>
      <c r="G6" s="9">
        <f t="shared" si="15"/>
        <v>11151</v>
      </c>
      <c r="H6" s="9">
        <f t="shared" si="16"/>
        <v>9292</v>
      </c>
      <c r="I6" s="4" t="e">
        <f>#REF!</f>
        <v>#REF!</v>
      </c>
      <c r="J6" s="4">
        <f t="shared" si="17"/>
        <v>54.38</v>
      </c>
      <c r="O6">
        <v>0</v>
      </c>
      <c r="P6">
        <f t="shared" si="18"/>
        <v>0</v>
      </c>
      <c r="Q6">
        <f>S6*10.764</f>
        <v>585.34631999999999</v>
      </c>
      <c r="R6" s="2">
        <v>7832400</v>
      </c>
      <c r="S6">
        <f>51.95+2.43</f>
        <v>54.38</v>
      </c>
      <c r="T6">
        <v>26</v>
      </c>
      <c r="U6" t="s">
        <v>46</v>
      </c>
    </row>
    <row r="7" spans="1:21" x14ac:dyDescent="0.25">
      <c r="A7" s="4">
        <f t="shared" si="9"/>
        <v>0</v>
      </c>
      <c r="B7" s="4">
        <f t="shared" si="10"/>
        <v>640.99619999999993</v>
      </c>
      <c r="C7" s="4">
        <f t="shared" si="11"/>
        <v>769.19543999999985</v>
      </c>
      <c r="D7" s="4">
        <f t="shared" si="12"/>
        <v>923.0345279999998</v>
      </c>
      <c r="E7" s="5">
        <f t="shared" si="13"/>
        <v>8455357</v>
      </c>
      <c r="F7" s="41">
        <f t="shared" si="14"/>
        <v>13191</v>
      </c>
      <c r="G7" s="9">
        <f t="shared" si="15"/>
        <v>10992</v>
      </c>
      <c r="H7" s="9">
        <f t="shared" si="16"/>
        <v>9160</v>
      </c>
      <c r="I7" s="4" t="e">
        <f>#REF!</f>
        <v>#REF!</v>
      </c>
      <c r="J7" s="4">
        <f t="shared" si="17"/>
        <v>59.55</v>
      </c>
      <c r="O7">
        <v>0</v>
      </c>
      <c r="P7">
        <f t="shared" si="18"/>
        <v>0</v>
      </c>
      <c r="Q7">
        <f>S7*10.764</f>
        <v>640.99619999999993</v>
      </c>
      <c r="R7" s="2">
        <v>8455357</v>
      </c>
      <c r="S7">
        <f>56.8+2.75</f>
        <v>59.55</v>
      </c>
      <c r="T7">
        <v>30</v>
      </c>
      <c r="U7" t="s">
        <v>47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6:Q9" si="19">P8/1.2</f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6" t="s">
        <v>30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1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9">
        <f t="shared" ref="F16:F28" si="36">ROUND((E16/B16),0)</f>
        <v>14136</v>
      </c>
      <c r="G16" s="9">
        <f t="shared" ref="G16:G28" si="37">ROUND((E16/C16),0)</f>
        <v>11780</v>
      </c>
      <c r="H16" s="9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9">
        <f t="shared" si="36"/>
        <v>11788</v>
      </c>
      <c r="G17" s="9">
        <f t="shared" si="37"/>
        <v>9823</v>
      </c>
      <c r="H17" s="9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9">
        <f t="shared" si="36"/>
        <v>12146</v>
      </c>
      <c r="G18" s="9">
        <f t="shared" si="37"/>
        <v>10122</v>
      </c>
      <c r="H18" s="9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3" customFormat="1" x14ac:dyDescent="0.25">
      <c r="A19" s="41">
        <f t="shared" si="32"/>
        <v>0</v>
      </c>
      <c r="B19" s="41">
        <f t="shared" si="33"/>
        <v>615</v>
      </c>
      <c r="C19" s="41">
        <f t="shared" si="41"/>
        <v>738</v>
      </c>
      <c r="D19" s="41">
        <f t="shared" si="34"/>
        <v>885.6</v>
      </c>
      <c r="E19" s="42">
        <f t="shared" si="35"/>
        <v>8800000</v>
      </c>
      <c r="F19" s="41">
        <f t="shared" si="36"/>
        <v>14309</v>
      </c>
      <c r="G19" s="41">
        <f t="shared" si="37"/>
        <v>11924</v>
      </c>
      <c r="H19" s="41">
        <f t="shared" si="38"/>
        <v>9937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615</v>
      </c>
      <c r="R19" s="44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9">
        <f t="shared" si="36"/>
        <v>14132</v>
      </c>
      <c r="G20" s="9">
        <f t="shared" si="37"/>
        <v>11777</v>
      </c>
      <c r="H20" s="9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3" customFormat="1" x14ac:dyDescent="0.25">
      <c r="A21" s="41">
        <f t="shared" si="32"/>
        <v>0</v>
      </c>
      <c r="B21" s="41">
        <f t="shared" si="33"/>
        <v>425</v>
      </c>
      <c r="C21" s="41">
        <f t="shared" si="41"/>
        <v>510</v>
      </c>
      <c r="D21" s="41">
        <f t="shared" si="34"/>
        <v>612</v>
      </c>
      <c r="E21" s="42">
        <f t="shared" si="35"/>
        <v>6500000</v>
      </c>
      <c r="F21" s="41">
        <f t="shared" si="36"/>
        <v>15294</v>
      </c>
      <c r="G21" s="41">
        <f t="shared" si="37"/>
        <v>12745</v>
      </c>
      <c r="H21" s="41">
        <f t="shared" si="38"/>
        <v>10621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425</v>
      </c>
      <c r="R21" s="44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C31" t="s">
        <v>35</v>
      </c>
      <c r="S31" s="10"/>
      <c r="T31" s="10"/>
      <c r="U31" s="17" t="s">
        <v>15</v>
      </c>
      <c r="V31" s="18"/>
      <c r="W31" s="19">
        <f>W29-W30</f>
        <v>11000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36</v>
      </c>
      <c r="F33" s="7">
        <v>559</v>
      </c>
      <c r="G33">
        <f>51.95*10.764</f>
        <v>559.18979999999999</v>
      </c>
      <c r="S33" s="10"/>
      <c r="T33" s="10"/>
      <c r="U33" s="17" t="s">
        <v>17</v>
      </c>
      <c r="V33" s="23"/>
      <c r="W33" s="24">
        <f>X33-X36</f>
        <v>-3</v>
      </c>
      <c r="X33" s="25">
        <v>2024</v>
      </c>
    </row>
    <row r="34" spans="5:25" ht="15.75" x14ac:dyDescent="0.25">
      <c r="E34" t="s">
        <v>39</v>
      </c>
      <c r="F34" s="7">
        <v>26</v>
      </c>
      <c r="G34">
        <f>2.436*10.764</f>
        <v>26.221103999999997</v>
      </c>
      <c r="S34" s="10"/>
      <c r="T34" s="10"/>
      <c r="U34" s="17"/>
      <c r="V34" s="23"/>
      <c r="W34" s="24"/>
      <c r="X34" s="25"/>
    </row>
    <row r="35" spans="5:25" ht="15.75" x14ac:dyDescent="0.25">
      <c r="F35" s="7">
        <f>F34+F33</f>
        <v>585</v>
      </c>
      <c r="H35" t="s">
        <v>40</v>
      </c>
      <c r="S35" s="10"/>
      <c r="T35" s="10"/>
      <c r="U35" s="17"/>
      <c r="V35" s="23"/>
      <c r="W35" s="24"/>
      <c r="X35" s="25"/>
    </row>
    <row r="36" spans="5:25" ht="15.75" x14ac:dyDescent="0.25">
      <c r="E36" t="s">
        <v>37</v>
      </c>
      <c r="F36" s="7">
        <v>14000</v>
      </c>
      <c r="S36" s="10"/>
      <c r="T36" s="10"/>
      <c r="U36" s="17" t="s">
        <v>18</v>
      </c>
      <c r="V36" s="23"/>
      <c r="W36" s="24">
        <f>W37-W33</f>
        <v>63</v>
      </c>
      <c r="X36" s="31">
        <v>2027</v>
      </c>
      <c r="Y36" t="s">
        <v>33</v>
      </c>
    </row>
    <row r="37" spans="5:25" ht="15.75" x14ac:dyDescent="0.25">
      <c r="E37" t="s">
        <v>38</v>
      </c>
      <c r="F37" s="7">
        <f>F36*F35</f>
        <v>8190000</v>
      </c>
      <c r="S37" s="10"/>
      <c r="T37" s="10"/>
      <c r="U37" s="17" t="s">
        <v>19</v>
      </c>
      <c r="V37" s="23"/>
      <c r="W37" s="24">
        <v>60</v>
      </c>
      <c r="X37" s="24"/>
    </row>
    <row r="38" spans="5:25" ht="39" customHeight="1" x14ac:dyDescent="0.25">
      <c r="P38" s="47"/>
      <c r="Q38" s="47"/>
      <c r="R38" s="47"/>
      <c r="S38" s="47"/>
      <c r="T38" s="48"/>
      <c r="U38" s="21" t="s">
        <v>20</v>
      </c>
      <c r="V38" s="23"/>
      <c r="W38" s="24">
        <f>90*W33/W37</f>
        <v>-4.5</v>
      </c>
      <c r="X38" s="24"/>
    </row>
    <row r="39" spans="5:25" ht="15.75" x14ac:dyDescent="0.25">
      <c r="F39" s="7" t="s">
        <v>41</v>
      </c>
      <c r="U39" s="17"/>
      <c r="V39" s="26"/>
      <c r="W39" s="27">
        <v>0</v>
      </c>
      <c r="X39" s="27"/>
    </row>
    <row r="40" spans="5:25" ht="15.75" x14ac:dyDescent="0.25">
      <c r="F40" s="7" t="s">
        <v>42</v>
      </c>
      <c r="G40">
        <v>7205357</v>
      </c>
      <c r="P40" s="14"/>
      <c r="Q40" s="14"/>
      <c r="R40" s="14"/>
      <c r="S40" s="14"/>
      <c r="T40" s="12"/>
      <c r="U40" s="17" t="s">
        <v>21</v>
      </c>
      <c r="V40" s="18"/>
      <c r="W40" s="19">
        <f>W32*W39</f>
        <v>0</v>
      </c>
      <c r="X40" s="22"/>
    </row>
    <row r="41" spans="5:25" ht="15.75" x14ac:dyDescent="0.25">
      <c r="F41" s="7" t="s">
        <v>43</v>
      </c>
      <c r="G41">
        <v>504400</v>
      </c>
      <c r="R41" s="15"/>
      <c r="S41" s="15"/>
      <c r="U41" s="17" t="s">
        <v>22</v>
      </c>
      <c r="V41" s="18"/>
      <c r="W41" s="19">
        <f>W32-W40</f>
        <v>3000</v>
      </c>
      <c r="X41" s="22"/>
    </row>
    <row r="42" spans="5:25" ht="15.75" x14ac:dyDescent="0.25">
      <c r="F42" s="7" t="s">
        <v>44</v>
      </c>
      <c r="G42">
        <v>30000</v>
      </c>
      <c r="R42" s="6"/>
      <c r="S42" s="16"/>
      <c r="U42" s="17" t="s">
        <v>15</v>
      </c>
      <c r="V42" s="18"/>
      <c r="W42" s="19">
        <f>W31</f>
        <v>11000</v>
      </c>
      <c r="X42" s="22"/>
    </row>
    <row r="43" spans="5:25" ht="15.75" x14ac:dyDescent="0.25">
      <c r="G43">
        <f>SUM(G40:G42)</f>
        <v>7739757</v>
      </c>
      <c r="R43" s="6"/>
      <c r="S43" s="16"/>
      <c r="U43" s="23"/>
      <c r="V43" s="18"/>
      <c r="W43" s="19"/>
      <c r="X43" s="22"/>
    </row>
    <row r="44" spans="5:25" ht="15.75" x14ac:dyDescent="0.25">
      <c r="R44" s="6"/>
      <c r="S44" s="16"/>
      <c r="U44" s="28" t="s">
        <v>23</v>
      </c>
      <c r="V44" s="29"/>
      <c r="W44" s="20">
        <f>W42+W41</f>
        <v>14000</v>
      </c>
      <c r="X44" s="22"/>
    </row>
    <row r="45" spans="5:25" ht="15.75" x14ac:dyDescent="0.25">
      <c r="S45" s="10"/>
      <c r="T45" s="10"/>
      <c r="U45" s="23"/>
      <c r="V45" s="23"/>
      <c r="W45" s="24"/>
      <c r="X45" s="24"/>
    </row>
    <row r="46" spans="5:25" ht="15.75" x14ac:dyDescent="0.25">
      <c r="S46" s="10"/>
      <c r="T46" s="10"/>
      <c r="U46" s="28" t="s">
        <v>31</v>
      </c>
      <c r="V46" s="30"/>
      <c r="W46" s="25">
        <v>585</v>
      </c>
      <c r="X46" s="24"/>
    </row>
    <row r="47" spans="5:25" ht="19.5" x14ac:dyDescent="0.3">
      <c r="P47" s="13"/>
      <c r="Q47" s="45"/>
      <c r="S47" s="10"/>
      <c r="T47" s="11"/>
      <c r="U47" s="17" t="s">
        <v>34</v>
      </c>
      <c r="V47" s="31"/>
      <c r="W47" s="32">
        <f>W44*W46+X48</f>
        <v>8190000</v>
      </c>
      <c r="X47" s="33"/>
      <c r="Y47" s="15">
        <f>W47*0.8</f>
        <v>6552000</v>
      </c>
    </row>
    <row r="48" spans="5:25" ht="15.75" x14ac:dyDescent="0.25">
      <c r="S48" s="11"/>
      <c r="T48" s="10"/>
      <c r="U48" s="17" t="s">
        <v>24</v>
      </c>
      <c r="V48" s="23"/>
      <c r="W48" s="34">
        <f>W47*0.98</f>
        <v>8026200</v>
      </c>
      <c r="X48" s="35"/>
      <c r="Y48" s="15">
        <f>W48*0.8</f>
        <v>6420960</v>
      </c>
    </row>
    <row r="49" spans="15:24" ht="15.75" x14ac:dyDescent="0.25">
      <c r="S49" s="10"/>
      <c r="T49" s="10"/>
      <c r="U49" s="17" t="s">
        <v>25</v>
      </c>
      <c r="V49" s="23"/>
      <c r="W49" s="34">
        <f>W47*0.8</f>
        <v>6552000</v>
      </c>
      <c r="X49" s="34"/>
    </row>
    <row r="50" spans="15:24" ht="15.75" x14ac:dyDescent="0.25">
      <c r="O50" s="10"/>
      <c r="P50" s="10"/>
      <c r="Q50" s="10"/>
      <c r="R50" s="10"/>
      <c r="S50" s="10"/>
      <c r="T50" s="10"/>
      <c r="U50" s="17"/>
      <c r="V50" s="23"/>
      <c r="W50" s="36"/>
      <c r="X50" s="24"/>
    </row>
    <row r="51" spans="15:24" ht="15.75" x14ac:dyDescent="0.25">
      <c r="U51" s="37" t="s">
        <v>26</v>
      </c>
      <c r="V51" s="38"/>
      <c r="W51" s="39">
        <f>W30*W46</f>
        <v>1755000</v>
      </c>
      <c r="X51" s="39"/>
    </row>
    <row r="52" spans="15:24" ht="15.75" x14ac:dyDescent="0.25">
      <c r="U52" s="17" t="s">
        <v>27</v>
      </c>
      <c r="V52" s="23"/>
      <c r="W52" s="36"/>
      <c r="X52" s="36"/>
    </row>
    <row r="53" spans="15:24" ht="15.75" x14ac:dyDescent="0.25">
      <c r="U53" s="40" t="s">
        <v>28</v>
      </c>
      <c r="V53" s="36"/>
      <c r="W53" s="34">
        <f>W47*0.025/12</f>
        <v>17062.5</v>
      </c>
      <c r="X53" s="34"/>
    </row>
    <row r="55" spans="15:24" ht="15.75" x14ac:dyDescent="0.25">
      <c r="U55" s="49" t="s">
        <v>45</v>
      </c>
    </row>
  </sheetData>
  <mergeCells count="3">
    <mergeCell ref="A15:R15"/>
    <mergeCell ref="A2:R2"/>
    <mergeCell ref="P38:T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2024-12-28T04:08:11Z</dcterms:modified>
</cp:coreProperties>
</file>