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December - 2024\"/>
    </mc:Choice>
  </mc:AlternateContent>
  <xr:revisionPtr revIDLastSave="0" documentId="13_ncr:1_{F9D9DB33-B4D7-4E6E-B860-4B3A77776A8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V23" i="4" l="1"/>
  <c r="V24" i="4" s="1"/>
  <c r="Q18" i="4"/>
  <c r="Q17" i="4"/>
  <c r="P16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P4" i="4"/>
  <c r="P3" i="4"/>
  <c r="P21" i="4"/>
  <c r="Q21" i="4" s="1"/>
  <c r="P20" i="4"/>
  <c r="Q20" i="4" s="1"/>
  <c r="P19" i="4"/>
  <c r="Q19" i="4" s="1"/>
  <c r="P18" i="4"/>
  <c r="P17" i="4"/>
  <c r="Q16" i="4"/>
  <c r="P22" i="4" l="1"/>
  <c r="Q22" i="4" s="1"/>
  <c r="P23" i="4" l="1"/>
  <c r="Q23" i="4" s="1"/>
  <c r="P13" i="4" l="1"/>
  <c r="Q13" i="4" s="1"/>
  <c r="P24" i="4"/>
  <c r="Q24" i="4" s="1"/>
  <c r="V9" i="4" l="1"/>
  <c r="V8" i="4" l="1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G6" i="4"/>
  <c r="D6" i="4"/>
  <c r="H6" i="4" s="1"/>
  <c r="F6" i="4"/>
  <c r="V29" i="4" l="1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<sst xmlns="http://schemas.openxmlformats.org/spreadsheetml/2006/main" count="47" uniqueCount="44">
  <si>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</si>
  <si>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</si>
  <si>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</si>
  <si>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</si>
  <si>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</si>
  <si>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</si>
  <si>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</si>
  <si>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</si>
  <si>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</si>
  <si>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</si>
  <si>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</si>
  <si>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</si>
  <si>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</si>
  <si>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</si>
  <si>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</si>
  <si>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</si>
  <si>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</si>
  <si>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</si>
  <si>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</si>
  <si>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</si>
  <si>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</si>
  <si>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</si>
  <si>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</si>
  <si>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</si>
  <si>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</si>
  <si>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</si>
  <si>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</si>
  <si>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</si>
  <si>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</si>
  <si>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</si>
  <si>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</si>
  <si>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</si>
  <si>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</si>
  <si>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</si>
  <si>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</si>
  <si>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</si>
  <si>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As per O.C</t>
  </si>
  <si>
    <t>Residential Flat No. 103, 1st Floor, Wing - B, Shagun Tower, A K VAidya Marg, Near Oberoi Mall, Malad East, Mumbai, 400097, State - Maharashtra, India</t>
  </si>
  <si>
    <t>CTS No. 103, S.No.31 village Dindoshi</t>
  </si>
  <si>
    <t>Carpet  Area -Flat No.103</t>
  </si>
  <si>
    <t>23.06.17</t>
  </si>
  <si>
    <t xml:space="preserve">1 Car Parking Value </t>
  </si>
  <si>
    <t>RSV</t>
  </si>
  <si>
    <t xml:space="preserve">Interior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</si>
</sst>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" fillId="4" borderId="0" xfId="0" applyFont="1" applyFill="1"/>
    <xf numFmtId="0" fontId="5" fillId="0" borderId="0" xfId="0" applyFont="1" applyBorder="1"/>
    <xf numFmtId="2" fontId="6" fillId="0" borderId="0" xfId="0" applyNumberFormat="1" applyFont="1" applyBorder="1"/>
    <xf numFmtId="9" fontId="5" fillId="0" borderId="0" xfId="0" applyNumberFormat="1" applyFont="1" applyBorder="1"/>
    <xf numFmtId="0" fontId="7" fillId="0" borderId="0" xfId="0" applyFont="1" applyBorder="1"/>
    <xf numFmtId="0" fontId="0" fillId="0" borderId="4" xfId="0" applyBorder="1"/>
    <xf numFmtId="2" fontId="9" fillId="0" borderId="0" xfId="0" applyNumberFormat="1" applyFont="1" applyBorder="1"/>
    <xf numFmtId="0" fontId="14" fillId="3" borderId="0" xfId="0" applyFont="1" applyFill="1" applyBorder="1"/>
    <xf numFmtId="2" fontId="14" fillId="3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26</xdr:row>
      <xdr:rowOff>158750</xdr:rowOff>
    </xdr:from>
    <xdr:to>
      <xdr:col>14</xdr:col>
      <xdr:colOff>539689</xdr:colOff>
      <xdr:row>57</xdr:row>
      <xdr:rowOff>86601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45B95-06DD-4188-AEEB-B8D2415D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83" y="6582833"/>
          <a:ext cx="7154273" cy="6277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261939</xdr:colOff>
      <xdr:row>0</xdr:row>
      <xdr:rowOff>0</xdr:rowOff>
    </xdr:from>
    <xdr:to>
      <xdr:col>9</xdr:col>
      <xdr:colOff>357189</xdr:colOff>
      <xdr:row>36</xdr:row>
      <xdr:rowOff>137135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8BAF6-0ACC-45B5-8FF6-0436CD809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9" y="0"/>
          <a:ext cx="5595938" cy="6725260"/>
        </a:xfrm>
        <a:prstGeom prst="rect">
          <a:avLst/>
        </a:prstGeom>
      </xdr:spPr>
    </xdr:pic>
    <xdr:clientData/>
  </xdr:twoCellAnchor>
  <xdr:twoCellAnchor editAs="oneCell">
    <xdr:from>
      <xdr:col>9</xdr:col>
      <xdr:colOff>583154</xdr:colOff>
      <xdr:row>0</xdr:row>
      <xdr:rowOff>0</xdr:rowOff>
    </xdr:from>
    <xdr:to>
      <xdr:col>17</xdr:col>
      <xdr:colOff>531188</xdr:colOff>
      <xdr:row>30</xdr:row>
      <xdr:rowOff>64650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35103-2E06-4255-BAC8-13CA5C9F4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3842" y="0"/>
          <a:ext cx="4837534" cy="577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12</xdr:col>
      <xdr:colOff>210572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EE953-FFEF-440B-909B-C11F31B1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7325747" cy="866896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210515</xdr:colOff>
      <xdr:row>42</xdr:row>
      <xdr:rowOff>153538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125EE-E6BD-45AC-9F78-8BD6BAC3C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6916115" cy="8154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410398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71AA1-1C57-4609-B579-3A517D09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5896798" cy="7220958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22</xdr:col>
      <xdr:colOff>67564</xdr:colOff>
      <xdr:row>38</xdr:row>
      <xdr:rowOff>67695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F1405E-29BA-4A1F-BCF2-C0AAF963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5650" y="0"/>
          <a:ext cx="6373114" cy="7306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334272</xdr:colOff>
      <xdr:row>35</xdr:row>
      <xdr:rowOff>115247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53D48-FA19-4F34-872A-4B3D5DFF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30272" cy="678274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429536</xdr:colOff>
      <xdr:row>30</xdr:row>
      <xdr:rowOff>181798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F71E12-AEC6-4A6D-B5EB-DF96A1275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525536" cy="5896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A9" zoomScale="90" zoomScaleNormal="90" workbookViewId="0">
      <selection activeCell="V36" sqref="V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32</v>
      </c>
      <c r="D1" s="3" t="s">
        <v>9</v>
      </c>
      <c r="E1" s="3" t="s">
        <v>1</v>
      </c>
      <c r="F1" s="7" t="s">
        <v>8</v>
      </c>
      <c r="G1" s="7" t="s">
        <v>31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39"/>
      <c r="W1" s="36"/>
      <c r="X1" s="36"/>
      <c r="Y1" s="36"/>
    </row>
    <row r="2" spans="1:26" s="1" customFormat="1" ht="44.25" customHeight="1" x14ac:dyDescent="0.25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6"/>
      <c r="T2" s="67" t="s">
        <v>37</v>
      </c>
      <c r="U2" s="67"/>
      <c r="V2" s="67"/>
      <c r="W2" s="67"/>
      <c r="X2" s="67"/>
      <c r="Y2" s="67"/>
    </row>
    <row r="3" spans="1:26" s="25" customFormat="1" x14ac:dyDescent="0.25">
      <c r="A3" s="23">
        <f t="shared" ref="A3:A6" si="0">N3</f>
        <v>0</v>
      </c>
      <c r="B3" s="23">
        <f t="shared" ref="B3:B6" si="1">Q3</f>
        <v>1127</v>
      </c>
      <c r="C3" s="23">
        <f>B3*1.1</f>
        <v>1239.7</v>
      </c>
      <c r="D3" s="23">
        <f t="shared" ref="D3:D6" si="2">C3*1.2</f>
        <v>1487.64</v>
      </c>
      <c r="E3" s="24">
        <f t="shared" ref="E3:E6" si="3">R3</f>
        <v>36000000</v>
      </c>
      <c r="F3" s="70">
        <f t="shared" ref="F3:F6" si="4">ROUND((E3/B3),0)</f>
        <v>31943</v>
      </c>
      <c r="G3" s="23">
        <f t="shared" ref="G3:G6" si="5">ROUND((E3/C3),0)</f>
        <v>29039</v>
      </c>
      <c r="H3" s="23">
        <f t="shared" ref="H3:H6" si="6">ROUND((E3/D3),0)</f>
        <v>24199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1127</v>
      </c>
      <c r="R3" s="27">
        <v>36000000</v>
      </c>
      <c r="S3" s="27"/>
      <c r="T3" s="67" t="s">
        <v>38</v>
      </c>
      <c r="U3" s="67"/>
      <c r="V3" s="67"/>
      <c r="W3" s="67"/>
      <c r="X3" s="67"/>
      <c r="Y3" s="67"/>
    </row>
    <row r="4" spans="1:26" s="25" customFormat="1" ht="15.75" thickBot="1" x14ac:dyDescent="0.3">
      <c r="A4" s="23">
        <f t="shared" si="0"/>
        <v>0</v>
      </c>
      <c r="B4" s="23">
        <f t="shared" si="1"/>
        <v>1112</v>
      </c>
      <c r="C4" s="23">
        <f t="shared" ref="C4:C8" si="8">B4*1.1</f>
        <v>1223.2</v>
      </c>
      <c r="D4" s="23">
        <f t="shared" si="2"/>
        <v>1467.84</v>
      </c>
      <c r="E4" s="24">
        <f t="shared" si="3"/>
        <v>38500000</v>
      </c>
      <c r="F4" s="23">
        <f t="shared" si="4"/>
        <v>34622</v>
      </c>
      <c r="G4" s="23">
        <f t="shared" si="5"/>
        <v>31475</v>
      </c>
      <c r="H4" s="23">
        <f t="shared" si="6"/>
        <v>26229</v>
      </c>
      <c r="I4" s="23" t="e">
        <f>#REF!</f>
        <v>#REF!</v>
      </c>
      <c r="J4" s="23" t="e">
        <f>#REF!</f>
        <v>#REF!</v>
      </c>
      <c r="O4" s="25">
        <v>0</v>
      </c>
      <c r="P4" s="30">
        <f t="shared" si="7"/>
        <v>0</v>
      </c>
      <c r="Q4" s="30">
        <v>1112</v>
      </c>
      <c r="R4" s="27">
        <v>38500000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1127</v>
      </c>
      <c r="C5" s="23">
        <f t="shared" si="8"/>
        <v>1239.7</v>
      </c>
      <c r="D5" s="23">
        <f t="shared" si="2"/>
        <v>1487.64</v>
      </c>
      <c r="E5" s="24">
        <f t="shared" si="3"/>
        <v>36500000</v>
      </c>
      <c r="F5" s="70">
        <f t="shared" si="4"/>
        <v>32387</v>
      </c>
      <c r="G5" s="23">
        <f t="shared" si="5"/>
        <v>29443</v>
      </c>
      <c r="H5" s="23">
        <f t="shared" si="6"/>
        <v>24536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v>1127</v>
      </c>
      <c r="R5" s="27">
        <v>36500000</v>
      </c>
      <c r="S5" s="27"/>
      <c r="T5" s="56" t="s">
        <v>11</v>
      </c>
      <c r="U5" s="37"/>
      <c r="V5" s="38">
        <v>31000</v>
      </c>
      <c r="W5" s="62" t="s">
        <v>35</v>
      </c>
      <c r="X5" s="10"/>
    </row>
    <row r="6" spans="1:26" s="25" customFormat="1" ht="16.5" customHeight="1" x14ac:dyDescent="0.25">
      <c r="A6" s="23">
        <f t="shared" si="0"/>
        <v>0</v>
      </c>
      <c r="B6" s="23">
        <f t="shared" si="1"/>
        <v>1041.6666666666667</v>
      </c>
      <c r="C6" s="23">
        <f t="shared" si="8"/>
        <v>1145.8333333333335</v>
      </c>
      <c r="D6" s="23">
        <f t="shared" si="2"/>
        <v>1375.0000000000002</v>
      </c>
      <c r="E6" s="24">
        <f t="shared" si="3"/>
        <v>30800000</v>
      </c>
      <c r="F6" s="23">
        <f t="shared" si="4"/>
        <v>29568</v>
      </c>
      <c r="G6" s="23">
        <f t="shared" si="5"/>
        <v>26880</v>
      </c>
      <c r="H6" s="23">
        <f t="shared" si="6"/>
        <v>22400</v>
      </c>
      <c r="I6" s="23" t="e">
        <f>#REF!</f>
        <v>#REF!</v>
      </c>
      <c r="J6" s="23" t="e">
        <f>#REF!</f>
        <v>#REF!</v>
      </c>
      <c r="O6" s="25">
        <v>1500</v>
      </c>
      <c r="P6" s="30">
        <f t="shared" si="7"/>
        <v>1250</v>
      </c>
      <c r="Q6" s="30">
        <f t="shared" ref="Q6:Q12" si="9">P6/1.2</f>
        <v>1041.6666666666667</v>
      </c>
      <c r="R6" s="27">
        <v>30800000</v>
      </c>
      <c r="S6" s="27"/>
      <c r="T6" s="68" t="s">
        <v>12</v>
      </c>
      <c r="U6" s="69"/>
      <c r="V6" s="33">
        <v>2800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791.66666666666674</v>
      </c>
      <c r="C7" s="23">
        <f t="shared" si="8"/>
        <v>870.83333333333348</v>
      </c>
      <c r="D7" s="23">
        <f t="shared" ref="D7" si="12">C7*1.2</f>
        <v>1045.0000000000002</v>
      </c>
      <c r="E7" s="24">
        <f t="shared" ref="E7" si="13">R7</f>
        <v>22200000</v>
      </c>
      <c r="F7" s="23">
        <f t="shared" ref="F7" si="14">ROUND((E7/B7),0)</f>
        <v>28042</v>
      </c>
      <c r="G7" s="23">
        <f t="shared" ref="G7" si="15">ROUND((E7/C7),0)</f>
        <v>25493</v>
      </c>
      <c r="H7" s="23">
        <f t="shared" ref="H7" si="16">ROUND((E7/D7),0)</f>
        <v>21244</v>
      </c>
      <c r="I7" s="23" t="e">
        <f>#REF!</f>
        <v>#REF!</v>
      </c>
      <c r="J7" s="23" t="e">
        <f>#REF!</f>
        <v>#REF!</v>
      </c>
      <c r="O7" s="25">
        <v>1140</v>
      </c>
      <c r="P7" s="30">
        <f t="shared" si="7"/>
        <v>950</v>
      </c>
      <c r="Q7" s="30">
        <f t="shared" si="9"/>
        <v>791.66666666666674</v>
      </c>
      <c r="R7" s="27">
        <v>22200000</v>
      </c>
      <c r="S7" s="27"/>
      <c r="T7" s="13" t="s">
        <v>13</v>
      </c>
      <c r="U7" s="11"/>
      <c r="V7" s="33">
        <f>V5-V6</f>
        <v>28200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0</v>
      </c>
      <c r="C8" s="23">
        <f t="shared" si="8"/>
        <v>0</v>
      </c>
      <c r="D8" s="23">
        <f t="shared" ref="D8:D12" si="19">C8*1.2</f>
        <v>0</v>
      </c>
      <c r="E8" s="24">
        <f t="shared" ref="E8:E12" si="20">R8</f>
        <v>0</v>
      </c>
      <c r="F8" s="23" t="e">
        <f t="shared" ref="F8:F12" si="21">ROUND((E8/B8),0)</f>
        <v>#DIV/0!</v>
      </c>
      <c r="G8" s="23" t="e">
        <f t="shared" ref="G8:G12" si="22">ROUND((E8/C8),0)</f>
        <v>#DIV/0!</v>
      </c>
      <c r="H8" s="23" t="e">
        <f t="shared" ref="H8:H12" si="23">ROUND((E8/D8),0)</f>
        <v>#DIV/0!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si="7"/>
        <v>0</v>
      </c>
      <c r="Q8" s="30">
        <f t="shared" si="9"/>
        <v>0</v>
      </c>
      <c r="R8" s="27">
        <v>0</v>
      </c>
      <c r="S8" s="27"/>
      <c r="T8" s="13" t="s">
        <v>14</v>
      </c>
      <c r="U8" s="11"/>
      <c r="V8" s="33">
        <f>V6</f>
        <v>2800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0</v>
      </c>
      <c r="C9" s="23">
        <f>B9*1.2</f>
        <v>0</v>
      </c>
      <c r="D9" s="23">
        <f t="shared" si="19"/>
        <v>0</v>
      </c>
      <c r="E9" s="24">
        <f t="shared" si="20"/>
        <v>0</v>
      </c>
      <c r="F9" s="23" t="e">
        <f t="shared" si="21"/>
        <v>#DIV/0!</v>
      </c>
      <c r="G9" s="23" t="e">
        <f t="shared" si="22"/>
        <v>#DIV/0!</v>
      </c>
      <c r="H9" s="23" t="e">
        <f t="shared" si="23"/>
        <v>#DIV/0!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7"/>
        <v>0</v>
      </c>
      <c r="Q9" s="30">
        <f t="shared" si="9"/>
        <v>0</v>
      </c>
      <c r="R9" s="27">
        <v>0</v>
      </c>
      <c r="S9" s="27"/>
      <c r="T9" s="13" t="s">
        <v>15</v>
      </c>
      <c r="U9" s="71"/>
      <c r="V9" s="72">
        <f>W9-W10</f>
        <v>16</v>
      </c>
      <c r="W9" s="14">
        <v>2024</v>
      </c>
      <c r="X9" s="43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71"/>
      <c r="V10" s="72">
        <f>V11-V9</f>
        <v>44</v>
      </c>
      <c r="W10" s="61">
        <v>2008</v>
      </c>
      <c r="X10" s="43" t="s">
        <v>36</v>
      </c>
      <c r="Y10" s="52"/>
      <c r="Z10" s="52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71"/>
      <c r="V11" s="72">
        <v>60</v>
      </c>
      <c r="W11" s="14"/>
      <c r="X11" s="43"/>
      <c r="Y11" s="49"/>
      <c r="Z11" s="49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57" t="s">
        <v>34</v>
      </c>
      <c r="U12" s="71"/>
      <c r="V12" s="72">
        <f>(100-10)*V9/V11</f>
        <v>24</v>
      </c>
      <c r="W12" s="14"/>
      <c r="X12" s="43"/>
      <c r="Y12" s="49"/>
      <c r="Z12" s="49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73"/>
      <c r="V13" s="72">
        <f>V12%</f>
        <v>0.24</v>
      </c>
      <c r="W13" s="58"/>
      <c r="X13" s="44"/>
      <c r="Y13" s="49"/>
      <c r="Z13" s="49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672</v>
      </c>
      <c r="W14" s="12"/>
      <c r="X14" s="10"/>
      <c r="Y14" s="49"/>
      <c r="Z14" s="49"/>
    </row>
    <row r="15" spans="1:26" s="25" customFormat="1" ht="36.75" customHeight="1" x14ac:dyDescent="0.25">
      <c r="A15" s="65" t="s">
        <v>26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40"/>
      <c r="T15" s="13" t="s">
        <v>19</v>
      </c>
      <c r="U15" s="11"/>
      <c r="V15" s="33">
        <f>V8-V14</f>
        <v>2128</v>
      </c>
      <c r="W15" s="12"/>
      <c r="X15" s="10"/>
      <c r="Y15" s="49"/>
      <c r="Z15" s="49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826.22669999999994</v>
      </c>
      <c r="C16" s="23">
        <f>B16*1.1</f>
        <v>908.84937000000002</v>
      </c>
      <c r="D16" s="23">
        <f t="shared" ref="D16:D18" si="39">C16*1.2</f>
        <v>1090.619244</v>
      </c>
      <c r="E16" s="24">
        <f t="shared" ref="E16:E18" si="40">R16</f>
        <v>26500000</v>
      </c>
      <c r="F16" s="70">
        <f t="shared" ref="F16:F18" si="41">ROUND((E16/B16),0)</f>
        <v>32074</v>
      </c>
      <c r="G16" s="23">
        <f t="shared" ref="G16:G18" si="42">ROUND((E16/C16),0)</f>
        <v>29158</v>
      </c>
      <c r="H16" s="23">
        <f t="shared" ref="H16:H18" si="43">ROUND((E16/D16),0)</f>
        <v>24298</v>
      </c>
      <c r="I16" s="23" t="e">
        <f>#REF!</f>
        <v>#REF!</v>
      </c>
      <c r="J16" s="23" t="e">
        <f>#REF!</f>
        <v>#REF!</v>
      </c>
      <c r="O16">
        <v>0</v>
      </c>
      <c r="P16" s="29">
        <f>92.11*10.764</f>
        <v>991.47203999999988</v>
      </c>
      <c r="Q16" s="29">
        <f t="shared" ref="Q16:Q21" si="44">P16/1.2</f>
        <v>826.22669999999994</v>
      </c>
      <c r="R16" s="2">
        <v>26500000</v>
      </c>
      <c r="S16" s="2"/>
      <c r="T16" s="13" t="s">
        <v>13</v>
      </c>
      <c r="U16" s="11"/>
      <c r="V16" s="33">
        <f>V7</f>
        <v>28200</v>
      </c>
      <c r="W16" s="12"/>
      <c r="X16" s="10"/>
      <c r="Y16" s="49"/>
      <c r="Z16" s="49"/>
    </row>
    <row r="17" spans="1:26" s="25" customFormat="1" ht="15.75" x14ac:dyDescent="0.25">
      <c r="A17" s="23">
        <f t="shared" si="37"/>
        <v>0</v>
      </c>
      <c r="B17" s="23">
        <f t="shared" si="38"/>
        <v>1125.3761999999999</v>
      </c>
      <c r="C17" s="23">
        <f t="shared" ref="C17:C20" si="45">B17*1.1</f>
        <v>1237.91382</v>
      </c>
      <c r="D17" s="23">
        <f t="shared" si="39"/>
        <v>1485.496584</v>
      </c>
      <c r="E17" s="24">
        <f t="shared" si="40"/>
        <v>30500000</v>
      </c>
      <c r="F17" s="70">
        <f t="shared" si="41"/>
        <v>27102</v>
      </c>
      <c r="G17" s="23">
        <f t="shared" si="42"/>
        <v>24638</v>
      </c>
      <c r="H17" s="23">
        <f t="shared" si="43"/>
        <v>20532</v>
      </c>
      <c r="I17" s="23" t="e">
        <f>#REF!</f>
        <v>#REF!</v>
      </c>
      <c r="J17" s="23" t="e">
        <f>#REF!</f>
        <v>#REF!</v>
      </c>
      <c r="O17">
        <v>0</v>
      </c>
      <c r="P17" s="29">
        <f t="shared" ref="P17:P21" si="46">O17/1.2</f>
        <v>0</v>
      </c>
      <c r="Q17" s="29">
        <f>104.55*10.764</f>
        <v>1125.3761999999999</v>
      </c>
      <c r="R17" s="2">
        <v>30500000</v>
      </c>
      <c r="S17" s="2"/>
      <c r="T17" s="13"/>
      <c r="U17" s="11"/>
      <c r="V17" s="33"/>
      <c r="W17" s="12"/>
      <c r="X17" s="10"/>
      <c r="Z17" s="49"/>
    </row>
    <row r="18" spans="1:26" s="25" customFormat="1" ht="15.75" x14ac:dyDescent="0.25">
      <c r="A18" s="23">
        <f t="shared" si="37"/>
        <v>0</v>
      </c>
      <c r="B18" s="23">
        <f t="shared" si="38"/>
        <v>1125.3761999999999</v>
      </c>
      <c r="C18" s="23">
        <f t="shared" si="45"/>
        <v>1237.91382</v>
      </c>
      <c r="D18" s="23">
        <f t="shared" si="39"/>
        <v>1485.496584</v>
      </c>
      <c r="E18" s="24">
        <f t="shared" si="40"/>
        <v>27200000</v>
      </c>
      <c r="F18" s="23">
        <f t="shared" si="41"/>
        <v>24170</v>
      </c>
      <c r="G18" s="23">
        <f t="shared" si="42"/>
        <v>21972</v>
      </c>
      <c r="H18" s="23">
        <f t="shared" si="43"/>
        <v>18310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6"/>
        <v>0</v>
      </c>
      <c r="Q18" s="29">
        <f>104.55*10.764</f>
        <v>1125.3761999999999</v>
      </c>
      <c r="R18" s="2">
        <v>27200000</v>
      </c>
      <c r="S18" s="2"/>
      <c r="T18" s="13" t="s">
        <v>20</v>
      </c>
      <c r="U18" s="11"/>
      <c r="V18" s="33">
        <f>V16+V15</f>
        <v>30328</v>
      </c>
      <c r="W18" s="12"/>
      <c r="X18" s="10"/>
      <c r="Y18" s="49"/>
      <c r="Z18" s="49"/>
    </row>
    <row r="19" spans="1:26" s="25" customFormat="1" ht="15.75" x14ac:dyDescent="0.25">
      <c r="A19" s="23">
        <f t="shared" ref="A19:A25" si="47">N19</f>
        <v>0</v>
      </c>
      <c r="B19" s="23">
        <f t="shared" ref="B19:B25" si="48">Q19</f>
        <v>0</v>
      </c>
      <c r="C19" s="23">
        <f t="shared" si="45"/>
        <v>0</v>
      </c>
      <c r="D19" s="23">
        <f t="shared" ref="D19:D25" si="49">C19*1.2</f>
        <v>0</v>
      </c>
      <c r="E19" s="24">
        <f t="shared" ref="E19:E25" si="50">R19</f>
        <v>0</v>
      </c>
      <c r="F19" s="23" t="e">
        <f t="shared" ref="F19:F25" si="51">ROUND((E19/B19),0)</f>
        <v>#DIV/0!</v>
      </c>
      <c r="G19" s="23" t="e">
        <f t="shared" ref="G19:G25" si="52">ROUND((E19/C19),0)</f>
        <v>#DIV/0!</v>
      </c>
      <c r="H19" s="23" t="e">
        <f t="shared" ref="H19:H25" si="53">ROUND((E19/D19),0)</f>
        <v>#DIV/0!</v>
      </c>
      <c r="I19" s="23" t="e">
        <f>#REF!</f>
        <v>#REF!</v>
      </c>
      <c r="J19" s="23" t="e">
        <f>#REF!</f>
        <v>#REF!</v>
      </c>
      <c r="O19">
        <v>0</v>
      </c>
      <c r="P19" s="29">
        <f t="shared" si="46"/>
        <v>0</v>
      </c>
      <c r="Q19" s="29">
        <f t="shared" si="44"/>
        <v>0</v>
      </c>
      <c r="R19" s="2">
        <v>0</v>
      </c>
      <c r="S19" s="2"/>
      <c r="T19" s="13"/>
      <c r="U19" s="71"/>
      <c r="V19" s="72"/>
      <c r="W19" s="14"/>
      <c r="X19" s="43"/>
      <c r="Y19" s="50"/>
      <c r="Z19" s="49"/>
    </row>
    <row r="20" spans="1:26" s="25" customFormat="1" ht="15.75" x14ac:dyDescent="0.25">
      <c r="A20" s="23">
        <f t="shared" si="47"/>
        <v>0</v>
      </c>
      <c r="B20" s="23">
        <f t="shared" si="48"/>
        <v>0</v>
      </c>
      <c r="C20" s="23">
        <f t="shared" si="45"/>
        <v>0</v>
      </c>
      <c r="D20" s="23">
        <f t="shared" si="49"/>
        <v>0</v>
      </c>
      <c r="E20" s="24">
        <f t="shared" si="50"/>
        <v>0</v>
      </c>
      <c r="F20" s="23" t="e">
        <f t="shared" si="51"/>
        <v>#DIV/0!</v>
      </c>
      <c r="G20" s="23" t="e">
        <f t="shared" si="52"/>
        <v>#DIV/0!</v>
      </c>
      <c r="H20" s="23" t="e">
        <f t="shared" si="53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6"/>
        <v>0</v>
      </c>
      <c r="Q20" s="29">
        <f t="shared" si="44"/>
        <v>0</v>
      </c>
      <c r="R20" s="2">
        <v>0</v>
      </c>
      <c r="S20" s="2"/>
      <c r="T20" s="59" t="s">
        <v>39</v>
      </c>
      <c r="U20" s="74"/>
      <c r="V20" s="33">
        <v>1062</v>
      </c>
      <c r="W20" s="14" t="s">
        <v>28</v>
      </c>
      <c r="X20" s="43"/>
    </row>
    <row r="21" spans="1:26" ht="15.75" x14ac:dyDescent="0.25">
      <c r="A21" s="4">
        <f t="shared" si="47"/>
        <v>0</v>
      </c>
      <c r="B21" s="4">
        <f t="shared" si="48"/>
        <v>0</v>
      </c>
      <c r="C21" s="4">
        <f t="shared" ref="C21:C25" si="54">B21*1.2</f>
        <v>0</v>
      </c>
      <c r="D21" s="4">
        <f t="shared" si="49"/>
        <v>0</v>
      </c>
      <c r="E21" s="5">
        <f t="shared" si="50"/>
        <v>0</v>
      </c>
      <c r="F21" s="23" t="e">
        <f t="shared" si="51"/>
        <v>#DIV/0!</v>
      </c>
      <c r="G21" s="23" t="e">
        <f t="shared" si="52"/>
        <v>#DIV/0!</v>
      </c>
      <c r="H21" s="8" t="e">
        <f t="shared" si="53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6"/>
        <v>0</v>
      </c>
      <c r="Q21" s="29">
        <f t="shared" si="44"/>
        <v>0</v>
      </c>
      <c r="R21" s="2">
        <v>0</v>
      </c>
      <c r="S21" s="2"/>
      <c r="T21" s="15" t="s">
        <v>29</v>
      </c>
      <c r="U21" s="74"/>
      <c r="V21" s="35">
        <f>V18*V20</f>
        <v>32208336</v>
      </c>
      <c r="W21" s="16"/>
      <c r="X21" s="45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54"/>
        <v>0</v>
      </c>
      <c r="D22" s="4">
        <f t="shared" si="49"/>
        <v>0</v>
      </c>
      <c r="E22" s="5">
        <f t="shared" si="50"/>
        <v>0</v>
      </c>
      <c r="F22" s="23" t="e">
        <f t="shared" si="51"/>
        <v>#DIV/0!</v>
      </c>
      <c r="G22" s="23" t="e">
        <f t="shared" si="52"/>
        <v>#DIV/0!</v>
      </c>
      <c r="H22" s="8" t="e">
        <f t="shared" si="53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 t="s">
        <v>41</v>
      </c>
      <c r="U22" s="74"/>
      <c r="V22" s="35">
        <v>1200000</v>
      </c>
      <c r="W22" s="16"/>
      <c r="X22" s="51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54"/>
        <v>0</v>
      </c>
      <c r="D23" s="4">
        <f t="shared" si="49"/>
        <v>0</v>
      </c>
      <c r="E23" s="5">
        <f t="shared" si="50"/>
        <v>0</v>
      </c>
      <c r="F23" s="23" t="e">
        <f t="shared" si="51"/>
        <v>#DIV/0!</v>
      </c>
      <c r="G23" s="8" t="e">
        <f t="shared" si="52"/>
        <v>#DIV/0!</v>
      </c>
      <c r="H23" s="8" t="e">
        <f t="shared" si="53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5" t="s">
        <v>43</v>
      </c>
      <c r="U23" s="48"/>
      <c r="V23" s="35">
        <f>V20*2000</f>
        <v>2124000</v>
      </c>
      <c r="W23" s="75"/>
      <c r="X23" s="46"/>
      <c r="Y23" s="54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54"/>
        <v>0</v>
      </c>
      <c r="D24" s="4">
        <f t="shared" si="49"/>
        <v>0</v>
      </c>
      <c r="E24" s="5">
        <f t="shared" si="50"/>
        <v>0</v>
      </c>
      <c r="F24" s="8" t="e">
        <f t="shared" si="51"/>
        <v>#DIV/0!</v>
      </c>
      <c r="G24" s="8" t="e">
        <f t="shared" si="52"/>
        <v>#DIV/0!</v>
      </c>
      <c r="H24" s="8" t="e">
        <f t="shared" si="53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7" t="s">
        <v>27</v>
      </c>
      <c r="U24" s="55"/>
      <c r="V24" s="10">
        <f>V21+V22+V23</f>
        <v>35532336</v>
      </c>
      <c r="W24" s="18"/>
      <c r="X24" s="60"/>
      <c r="Y24" s="42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54"/>
        <v>0</v>
      </c>
      <c r="D25" s="4">
        <f t="shared" si="49"/>
        <v>0</v>
      </c>
      <c r="E25" s="5">
        <f t="shared" si="50"/>
        <v>0</v>
      </c>
      <c r="F25" s="8" t="e">
        <f t="shared" si="51"/>
        <v>#DIV/0!</v>
      </c>
      <c r="G25" s="8" t="e">
        <f t="shared" si="52"/>
        <v>#DIV/0!</v>
      </c>
      <c r="H25" s="8" t="e">
        <f t="shared" si="53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42</v>
      </c>
      <c r="U25" s="74"/>
      <c r="V25" s="10"/>
      <c r="W25" s="14"/>
      <c r="X25" s="46"/>
    </row>
    <row r="26" spans="1:26" ht="15.75" x14ac:dyDescent="0.25">
      <c r="A26" s="4"/>
      <c r="B26" s="4"/>
      <c r="C26" s="4"/>
      <c r="D26" s="4"/>
      <c r="E26" s="5"/>
      <c r="F26" s="8"/>
      <c r="G26" s="8"/>
      <c r="H26" s="8"/>
      <c r="I26" s="4"/>
      <c r="J26" s="4"/>
      <c r="R26" s="2"/>
      <c r="S26" s="2"/>
      <c r="T26" s="15" t="s">
        <v>21</v>
      </c>
      <c r="U26" s="74"/>
      <c r="V26" s="35"/>
      <c r="W26" s="18"/>
      <c r="X26" s="46"/>
    </row>
    <row r="27" spans="1:26" ht="15.75" x14ac:dyDescent="0.25">
      <c r="T27" s="15" t="s">
        <v>22</v>
      </c>
      <c r="U27" s="74"/>
      <c r="V27" s="35"/>
      <c r="W27" s="19"/>
      <c r="X27" s="47"/>
      <c r="Y27" s="9"/>
    </row>
    <row r="28" spans="1:26" ht="38.25" customHeight="1" x14ac:dyDescent="0.25">
      <c r="G28" s="8"/>
      <c r="T28" s="13" t="s">
        <v>23</v>
      </c>
      <c r="U28" s="71"/>
      <c r="V28" s="76"/>
      <c r="W28" s="18"/>
      <c r="X28" s="46"/>
    </row>
    <row r="29" spans="1:26" ht="21" customHeight="1" x14ac:dyDescent="0.35">
      <c r="P29" s="31" t="s">
        <v>30</v>
      </c>
      <c r="Q29" s="32"/>
      <c r="R29" s="32"/>
      <c r="T29" s="63" t="s">
        <v>24</v>
      </c>
      <c r="U29" s="77"/>
      <c r="V29" s="78">
        <f>V24*0.025/12</f>
        <v>74025.7</v>
      </c>
      <c r="W29" s="64"/>
      <c r="X29" s="55"/>
      <c r="Y29" s="6"/>
    </row>
    <row r="30" spans="1:26" ht="20.25" customHeight="1" thickBot="1" x14ac:dyDescent="0.3">
      <c r="G30" s="6"/>
      <c r="H30" s="6"/>
      <c r="P30" s="31"/>
      <c r="Q30" s="32"/>
      <c r="T30" s="20"/>
      <c r="U30" s="21"/>
      <c r="V30" s="34"/>
      <c r="W30" s="22"/>
      <c r="X30" s="48"/>
      <c r="Y30" s="25"/>
    </row>
    <row r="31" spans="1:26" x14ac:dyDescent="0.25">
      <c r="P31" s="53" t="s">
        <v>33</v>
      </c>
      <c r="Q31" s="32">
        <v>10277250</v>
      </c>
      <c r="R31" s="41" t="s">
        <v>40</v>
      </c>
    </row>
    <row r="32" spans="1:26" x14ac:dyDescent="0.25">
      <c r="X32" s="9"/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K1" sqref="K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N1" sqref="N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L2" sqref="L2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L1" sqref="L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2024-12-27T09:48:12Z</dcterms:modified>
</cp:coreProperties>
</file>