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Belapur Branch\Prime Neelkanth\"/>
    </mc:Choice>
  </mc:AlternateContent>
  <xr:revisionPtr revIDLastSave="0" documentId="13_ncr:1_{9696991E-5ED7-4C25-83C4-B1740C98873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 Neelkanth" sheetId="87" r:id="rId1"/>
    <sheet name="Total" sheetId="79" r:id="rId2"/>
    <sheet name="Typical " sheetId="96" r:id="rId3"/>
    <sheet name="RERA" sheetId="80" r:id="rId4"/>
    <sheet name="IGR" sheetId="94" r:id="rId5"/>
    <sheet name="Rates" sheetId="93" r:id="rId6"/>
    <sheet name="RR" sheetId="95" r:id="rId7"/>
  </sheets>
  <definedNames>
    <definedName name="_xlnm._FilterDatabase" localSheetId="0" hidden="1">'Prime Neelkanth'!$D$62:$D$83</definedName>
  </definedNames>
  <calcPr calcId="191029"/>
</workbook>
</file>

<file path=xl/calcChain.xml><?xml version="1.0" encoding="utf-8"?>
<calcChain xmlns="http://schemas.openxmlformats.org/spreadsheetml/2006/main">
  <c r="J8" i="79" l="1"/>
  <c r="I3" i="79"/>
  <c r="H3" i="79"/>
  <c r="G3" i="79"/>
  <c r="F3" i="79"/>
  <c r="E3" i="79"/>
  <c r="D3" i="79"/>
  <c r="D2" i="79"/>
  <c r="I15" i="94"/>
  <c r="J15" i="94" s="1"/>
  <c r="K15" i="94"/>
  <c r="B15" i="94"/>
  <c r="F15" i="94"/>
  <c r="I14" i="94"/>
  <c r="J14" i="94"/>
  <c r="K14" i="94"/>
  <c r="F14" i="94"/>
  <c r="C14" i="94"/>
  <c r="C13" i="94"/>
  <c r="F13" i="94"/>
  <c r="I13" i="94"/>
  <c r="I12" i="94"/>
  <c r="J12" i="94" s="1"/>
  <c r="I10" i="94"/>
  <c r="I11" i="94"/>
  <c r="J11" i="94" s="1"/>
  <c r="C11" i="94"/>
  <c r="F11" i="94" s="1"/>
  <c r="C12" i="94"/>
  <c r="K12" i="94" s="1"/>
  <c r="B10" i="94"/>
  <c r="C10" i="94" s="1"/>
  <c r="F10" i="94" s="1"/>
  <c r="I8" i="94"/>
  <c r="J8" i="94" s="1"/>
  <c r="I9" i="94"/>
  <c r="J9" i="94" s="1"/>
  <c r="I5" i="94"/>
  <c r="J5" i="94" s="1"/>
  <c r="I6" i="94"/>
  <c r="J6" i="94" s="1"/>
  <c r="I7" i="94"/>
  <c r="I3" i="94"/>
  <c r="J3" i="94" s="1"/>
  <c r="I4" i="94"/>
  <c r="J4" i="94" s="1"/>
  <c r="C3" i="94"/>
  <c r="F3" i="94" s="1"/>
  <c r="C4" i="94"/>
  <c r="C5" i="94"/>
  <c r="F5" i="94" s="1"/>
  <c r="C6" i="94"/>
  <c r="F6" i="94" s="1"/>
  <c r="C7" i="94"/>
  <c r="F7" i="94" s="1"/>
  <c r="C8" i="94"/>
  <c r="F8" i="94" s="1"/>
  <c r="C9" i="94"/>
  <c r="F9" i="94" s="1"/>
  <c r="O51" i="96"/>
  <c r="O54" i="96" s="1"/>
  <c r="M10" i="87"/>
  <c r="M12" i="87"/>
  <c r="M16" i="87"/>
  <c r="M17" i="87"/>
  <c r="M21" i="87"/>
  <c r="M23" i="87"/>
  <c r="M24" i="87"/>
  <c r="M25" i="87"/>
  <c r="M26" i="87"/>
  <c r="M31" i="87"/>
  <c r="M33" i="87"/>
  <c r="M35" i="87"/>
  <c r="M39" i="87"/>
  <c r="M40" i="87"/>
  <c r="M42" i="87"/>
  <c r="M43" i="87"/>
  <c r="M46" i="87"/>
  <c r="M47" i="87"/>
  <c r="M48" i="87"/>
  <c r="M49" i="87"/>
  <c r="M50" i="87"/>
  <c r="M3" i="87"/>
  <c r="E83" i="87"/>
  <c r="F83" i="87"/>
  <c r="G83" i="87"/>
  <c r="H83" i="87"/>
  <c r="I63" i="87"/>
  <c r="J63" i="87" s="1"/>
  <c r="O63" i="87" s="1"/>
  <c r="I64" i="87"/>
  <c r="J64" i="87" s="1"/>
  <c r="O64" i="87" s="1"/>
  <c r="I65" i="87"/>
  <c r="J65" i="87" s="1"/>
  <c r="O65" i="87" s="1"/>
  <c r="I66" i="87"/>
  <c r="J66" i="87" s="1"/>
  <c r="O66" i="87" s="1"/>
  <c r="I67" i="87"/>
  <c r="J67" i="87" s="1"/>
  <c r="O67" i="87" s="1"/>
  <c r="I68" i="87"/>
  <c r="J68" i="87" s="1"/>
  <c r="O68" i="87" s="1"/>
  <c r="I69" i="87"/>
  <c r="J69" i="87" s="1"/>
  <c r="O69" i="87" s="1"/>
  <c r="I70" i="87"/>
  <c r="J70" i="87" s="1"/>
  <c r="O70" i="87" s="1"/>
  <c r="I71" i="87"/>
  <c r="J71" i="87" s="1"/>
  <c r="O71" i="87" s="1"/>
  <c r="I72" i="87"/>
  <c r="J72" i="87" s="1"/>
  <c r="O72" i="87" s="1"/>
  <c r="I73" i="87"/>
  <c r="J73" i="87" s="1"/>
  <c r="O73" i="87" s="1"/>
  <c r="I74" i="87"/>
  <c r="J74" i="87" s="1"/>
  <c r="O74" i="87" s="1"/>
  <c r="I75" i="87"/>
  <c r="J75" i="87" s="1"/>
  <c r="O75" i="87" s="1"/>
  <c r="I76" i="87"/>
  <c r="J76" i="87" s="1"/>
  <c r="O76" i="87" s="1"/>
  <c r="I77" i="87"/>
  <c r="J77" i="87" s="1"/>
  <c r="O77" i="87" s="1"/>
  <c r="I78" i="87"/>
  <c r="J78" i="87" s="1"/>
  <c r="O78" i="87" s="1"/>
  <c r="I79" i="87"/>
  <c r="J79" i="87" s="1"/>
  <c r="O79" i="87" s="1"/>
  <c r="I80" i="87"/>
  <c r="J80" i="87" s="1"/>
  <c r="O80" i="87" s="1"/>
  <c r="I81" i="87"/>
  <c r="J81" i="87" s="1"/>
  <c r="O81" i="87" s="1"/>
  <c r="I82" i="87"/>
  <c r="J82" i="87" s="1"/>
  <c r="O82" i="87" s="1"/>
  <c r="I62" i="87"/>
  <c r="K4" i="87"/>
  <c r="K5" i="87" s="1"/>
  <c r="K6" i="87" s="1"/>
  <c r="K7" i="87" s="1"/>
  <c r="K8" i="87" s="1"/>
  <c r="K9" i="87" s="1"/>
  <c r="K10" i="87" s="1"/>
  <c r="E58" i="87"/>
  <c r="F58" i="87"/>
  <c r="H58" i="87"/>
  <c r="I4" i="87"/>
  <c r="J4" i="87" s="1"/>
  <c r="O4" i="87" s="1"/>
  <c r="I5" i="87"/>
  <c r="J5" i="87" s="1"/>
  <c r="O5" i="87" s="1"/>
  <c r="I6" i="87"/>
  <c r="J6" i="87" s="1"/>
  <c r="O6" i="87" s="1"/>
  <c r="I7" i="87"/>
  <c r="J7" i="87" s="1"/>
  <c r="O7" i="87" s="1"/>
  <c r="I8" i="87"/>
  <c r="J8" i="87" s="1"/>
  <c r="O8" i="87" s="1"/>
  <c r="I9" i="87"/>
  <c r="J9" i="87" s="1"/>
  <c r="O9" i="87" s="1"/>
  <c r="I10" i="87"/>
  <c r="J10" i="87" s="1"/>
  <c r="O10" i="87" s="1"/>
  <c r="I11" i="87"/>
  <c r="J11" i="87" s="1"/>
  <c r="O11" i="87" s="1"/>
  <c r="I12" i="87"/>
  <c r="J12" i="87" s="1"/>
  <c r="O12" i="87" s="1"/>
  <c r="I13" i="87"/>
  <c r="J13" i="87" s="1"/>
  <c r="O13" i="87" s="1"/>
  <c r="I14" i="87"/>
  <c r="J14" i="87" s="1"/>
  <c r="O14" i="87" s="1"/>
  <c r="I15" i="87"/>
  <c r="J15" i="87" s="1"/>
  <c r="O15" i="87" s="1"/>
  <c r="I16" i="87"/>
  <c r="J16" i="87" s="1"/>
  <c r="O16" i="87" s="1"/>
  <c r="I17" i="87"/>
  <c r="J17" i="87" s="1"/>
  <c r="O17" i="87" s="1"/>
  <c r="I18" i="87"/>
  <c r="J18" i="87" s="1"/>
  <c r="O18" i="87" s="1"/>
  <c r="I19" i="87"/>
  <c r="J19" i="87" s="1"/>
  <c r="O19" i="87" s="1"/>
  <c r="I20" i="87"/>
  <c r="J20" i="87" s="1"/>
  <c r="O20" i="87" s="1"/>
  <c r="I21" i="87"/>
  <c r="J21" i="87" s="1"/>
  <c r="O21" i="87" s="1"/>
  <c r="I22" i="87"/>
  <c r="J22" i="87" s="1"/>
  <c r="O22" i="87" s="1"/>
  <c r="I23" i="87"/>
  <c r="J23" i="87" s="1"/>
  <c r="O23" i="87" s="1"/>
  <c r="I24" i="87"/>
  <c r="J24" i="87" s="1"/>
  <c r="O24" i="87" s="1"/>
  <c r="I25" i="87"/>
  <c r="J25" i="87" s="1"/>
  <c r="O25" i="87" s="1"/>
  <c r="I26" i="87"/>
  <c r="J26" i="87" s="1"/>
  <c r="O26" i="87" s="1"/>
  <c r="I27" i="87"/>
  <c r="J27" i="87" s="1"/>
  <c r="O27" i="87" s="1"/>
  <c r="I28" i="87"/>
  <c r="J28" i="87" s="1"/>
  <c r="O28" i="87" s="1"/>
  <c r="I29" i="87"/>
  <c r="J29" i="87" s="1"/>
  <c r="O29" i="87" s="1"/>
  <c r="I30" i="87"/>
  <c r="J30" i="87" s="1"/>
  <c r="O30" i="87" s="1"/>
  <c r="I31" i="87"/>
  <c r="J31" i="87" s="1"/>
  <c r="O31" i="87" s="1"/>
  <c r="I32" i="87"/>
  <c r="J32" i="87" s="1"/>
  <c r="O32" i="87" s="1"/>
  <c r="I33" i="87"/>
  <c r="J33" i="87" s="1"/>
  <c r="O33" i="87" s="1"/>
  <c r="I34" i="87"/>
  <c r="J34" i="87" s="1"/>
  <c r="O34" i="87" s="1"/>
  <c r="I35" i="87"/>
  <c r="J35" i="87" s="1"/>
  <c r="O35" i="87" s="1"/>
  <c r="I36" i="87"/>
  <c r="J36" i="87" s="1"/>
  <c r="O36" i="87" s="1"/>
  <c r="I37" i="87"/>
  <c r="J37" i="87" s="1"/>
  <c r="O37" i="87" s="1"/>
  <c r="I38" i="87"/>
  <c r="J38" i="87" s="1"/>
  <c r="O38" i="87" s="1"/>
  <c r="I39" i="87"/>
  <c r="J39" i="87" s="1"/>
  <c r="O39" i="87" s="1"/>
  <c r="I40" i="87"/>
  <c r="J40" i="87" s="1"/>
  <c r="O40" i="87" s="1"/>
  <c r="I41" i="87"/>
  <c r="J41" i="87" s="1"/>
  <c r="O41" i="87" s="1"/>
  <c r="I42" i="87"/>
  <c r="J42" i="87" s="1"/>
  <c r="O42" i="87" s="1"/>
  <c r="I43" i="87"/>
  <c r="J43" i="87" s="1"/>
  <c r="O43" i="87" s="1"/>
  <c r="I44" i="87"/>
  <c r="J44" i="87" s="1"/>
  <c r="O44" i="87" s="1"/>
  <c r="I45" i="87"/>
  <c r="J45" i="87" s="1"/>
  <c r="O45" i="87" s="1"/>
  <c r="I46" i="87"/>
  <c r="J46" i="87" s="1"/>
  <c r="O46" i="87" s="1"/>
  <c r="I47" i="87"/>
  <c r="J47" i="87" s="1"/>
  <c r="O47" i="87" s="1"/>
  <c r="I48" i="87"/>
  <c r="J48" i="87" s="1"/>
  <c r="O48" i="87" s="1"/>
  <c r="I49" i="87"/>
  <c r="J49" i="87" s="1"/>
  <c r="O49" i="87" s="1"/>
  <c r="I50" i="87"/>
  <c r="J50" i="87" s="1"/>
  <c r="O50" i="87" s="1"/>
  <c r="I51" i="87"/>
  <c r="J51" i="87" s="1"/>
  <c r="O51" i="87" s="1"/>
  <c r="I52" i="87"/>
  <c r="J52" i="87" s="1"/>
  <c r="O52" i="87" s="1"/>
  <c r="I53" i="87"/>
  <c r="J53" i="87" s="1"/>
  <c r="O53" i="87" s="1"/>
  <c r="I54" i="87"/>
  <c r="J54" i="87" s="1"/>
  <c r="O54" i="87" s="1"/>
  <c r="I55" i="87"/>
  <c r="J55" i="87" s="1"/>
  <c r="O55" i="87" s="1"/>
  <c r="I56" i="87"/>
  <c r="J56" i="87" s="1"/>
  <c r="O56" i="87" s="1"/>
  <c r="I57" i="87"/>
  <c r="J57" i="87" s="1"/>
  <c r="O57" i="87" s="1"/>
  <c r="U20" i="96"/>
  <c r="S41" i="96"/>
  <c r="S40" i="96"/>
  <c r="S39" i="96"/>
  <c r="S38" i="96"/>
  <c r="S37" i="96"/>
  <c r="S36" i="96"/>
  <c r="S35" i="96"/>
  <c r="Q41" i="96"/>
  <c r="Q40" i="96"/>
  <c r="Q39" i="96"/>
  <c r="Q38" i="96"/>
  <c r="Q37" i="96"/>
  <c r="Q36" i="96"/>
  <c r="Q35" i="96"/>
  <c r="S30" i="96"/>
  <c r="S29" i="96"/>
  <c r="S28" i="96"/>
  <c r="S27" i="96"/>
  <c r="S26" i="96"/>
  <c r="S25" i="96"/>
  <c r="S24" i="96"/>
  <c r="Q30" i="96"/>
  <c r="Q29" i="96"/>
  <c r="Q28" i="96"/>
  <c r="Q27" i="96"/>
  <c r="Q26" i="96"/>
  <c r="Q25" i="96"/>
  <c r="Q24" i="96"/>
  <c r="S20" i="96"/>
  <c r="S19" i="96"/>
  <c r="S18" i="96"/>
  <c r="S17" i="96"/>
  <c r="S16" i="96"/>
  <c r="S15" i="96"/>
  <c r="S14" i="96"/>
  <c r="Q15" i="96"/>
  <c r="Q16" i="96"/>
  <c r="Q17" i="96"/>
  <c r="Q18" i="96"/>
  <c r="Q19" i="96"/>
  <c r="Q20" i="96"/>
  <c r="Q14" i="96"/>
  <c r="I28" i="80"/>
  <c r="H23" i="80"/>
  <c r="H24" i="80"/>
  <c r="H25" i="80"/>
  <c r="H26" i="80"/>
  <c r="H27" i="80"/>
  <c r="Q52" i="87"/>
  <c r="C2" i="94"/>
  <c r="F2" i="94" s="1"/>
  <c r="I3" i="87"/>
  <c r="L3" i="87" s="1"/>
  <c r="N10" i="87" l="1"/>
  <c r="K13" i="94"/>
  <c r="J13" i="94"/>
  <c r="F12" i="94"/>
  <c r="K8" i="94"/>
  <c r="J10" i="94"/>
  <c r="K10" i="94"/>
  <c r="K11" i="94"/>
  <c r="K3" i="94"/>
  <c r="K7" i="94"/>
  <c r="K9" i="94"/>
  <c r="J7" i="94"/>
  <c r="K5" i="94"/>
  <c r="K6" i="94"/>
  <c r="K4" i="94"/>
  <c r="F4" i="94"/>
  <c r="I83" i="87"/>
  <c r="L9" i="87"/>
  <c r="M9" i="87" s="1"/>
  <c r="L8" i="87"/>
  <c r="M8" i="87" s="1"/>
  <c r="L7" i="87"/>
  <c r="M7" i="87" s="1"/>
  <c r="L6" i="87"/>
  <c r="M6" i="87" s="1"/>
  <c r="L5" i="87"/>
  <c r="M5" i="87" s="1"/>
  <c r="L4" i="87"/>
  <c r="M4" i="87" s="1"/>
  <c r="J62" i="87"/>
  <c r="I58" i="87"/>
  <c r="V3" i="87"/>
  <c r="I2" i="94"/>
  <c r="E2" i="94"/>
  <c r="F16" i="94" s="1"/>
  <c r="D4" i="79"/>
  <c r="J2" i="94" l="1"/>
  <c r="K2" i="94"/>
  <c r="N7" i="87"/>
  <c r="N4" i="87"/>
  <c r="N9" i="87"/>
  <c r="N8" i="87"/>
  <c r="N5" i="87"/>
  <c r="N6" i="87"/>
  <c r="O62" i="87"/>
  <c r="O83" i="87" s="1"/>
  <c r="J83" i="87"/>
  <c r="K16" i="94"/>
  <c r="E2" i="79"/>
  <c r="J3" i="87"/>
  <c r="J58" i="87" s="1"/>
  <c r="O3" i="87" l="1"/>
  <c r="F2" i="79"/>
  <c r="E4" i="79"/>
  <c r="O58" i="87" l="1"/>
  <c r="I2" i="79" s="1"/>
  <c r="I4" i="79" s="1"/>
  <c r="F4" i="79"/>
  <c r="J7" i="79" s="1"/>
  <c r="N3" i="87" l="1"/>
  <c r="K11" i="87" l="1"/>
  <c r="L11" i="87" l="1"/>
  <c r="M11" i="87" s="1"/>
  <c r="K12" i="87"/>
  <c r="N12" i="87" s="1"/>
  <c r="K13" i="87" l="1"/>
  <c r="L13" i="87" s="1"/>
  <c r="M13" i="87" s="1"/>
  <c r="N13" i="87" l="1"/>
  <c r="K14" i="87"/>
  <c r="L14" i="87" s="1"/>
  <c r="M14" i="87" s="1"/>
  <c r="N11" i="87"/>
  <c r="N14" i="87" l="1"/>
  <c r="K15" i="87"/>
  <c r="L15" i="87" s="1"/>
  <c r="M15" i="87" s="1"/>
  <c r="K16" i="87" l="1"/>
  <c r="K17" i="87" s="1"/>
  <c r="N16" i="87"/>
  <c r="K18" i="87" l="1"/>
  <c r="N17" i="87"/>
  <c r="N15" i="87"/>
  <c r="K19" i="87" l="1"/>
  <c r="L18" i="87"/>
  <c r="M18" i="87" s="1"/>
  <c r="N18" i="87" l="1"/>
  <c r="K20" i="87"/>
  <c r="L19" i="87"/>
  <c r="M19" i="87" s="1"/>
  <c r="N19" i="87" l="1"/>
  <c r="K21" i="87"/>
  <c r="L20" i="87"/>
  <c r="M20" i="87" s="1"/>
  <c r="N20" i="87" l="1"/>
  <c r="K22" i="87"/>
  <c r="N21" i="87"/>
  <c r="K23" i="87" l="1"/>
  <c r="L22" i="87"/>
  <c r="M22" i="87" s="1"/>
  <c r="N22" i="87" l="1"/>
  <c r="K24" i="87"/>
  <c r="N23" i="87"/>
  <c r="K25" i="87" l="1"/>
  <c r="N24" i="87"/>
  <c r="K26" i="87" l="1"/>
  <c r="N25" i="87"/>
  <c r="K27" i="87" l="1"/>
  <c r="N26" i="87"/>
  <c r="K28" i="87" l="1"/>
  <c r="L27" i="87"/>
  <c r="M27" i="87" s="1"/>
  <c r="N27" i="87" l="1"/>
  <c r="K29" i="87"/>
  <c r="L28" i="87"/>
  <c r="M28" i="87" s="1"/>
  <c r="N28" i="87" l="1"/>
  <c r="K30" i="87"/>
  <c r="L29" i="87"/>
  <c r="M29" i="87" s="1"/>
  <c r="N29" i="87" l="1"/>
  <c r="K31" i="87"/>
  <c r="L30" i="87"/>
  <c r="M30" i="87" s="1"/>
  <c r="N30" i="87" l="1"/>
  <c r="K32" i="87"/>
  <c r="N31" i="87"/>
  <c r="K33" i="87" l="1"/>
  <c r="L32" i="87"/>
  <c r="M32" i="87" s="1"/>
  <c r="N32" i="87" l="1"/>
  <c r="K34" i="87"/>
  <c r="N33" i="87"/>
  <c r="K35" i="87" l="1"/>
  <c r="L34" i="87"/>
  <c r="M34" i="87" s="1"/>
  <c r="N34" i="87" l="1"/>
  <c r="K36" i="87"/>
  <c r="N35" i="87"/>
  <c r="K37" i="87" l="1"/>
  <c r="L36" i="87"/>
  <c r="M36" i="87" s="1"/>
  <c r="N36" i="87" l="1"/>
  <c r="K38" i="87"/>
  <c r="L37" i="87"/>
  <c r="M37" i="87" s="1"/>
  <c r="N37" i="87" l="1"/>
  <c r="K39" i="87"/>
  <c r="L38" i="87"/>
  <c r="M38" i="87" s="1"/>
  <c r="N38" i="87" l="1"/>
  <c r="K40" i="87"/>
  <c r="N39" i="87"/>
  <c r="K41" i="87" l="1"/>
  <c r="N40" i="87"/>
  <c r="K42" i="87" l="1"/>
  <c r="L41" i="87"/>
  <c r="M41" i="87" s="1"/>
  <c r="N41" i="87" l="1"/>
  <c r="K43" i="87"/>
  <c r="N42" i="87"/>
  <c r="K44" i="87" l="1"/>
  <c r="N43" i="87"/>
  <c r="K45" i="87" l="1"/>
  <c r="L44" i="87"/>
  <c r="M44" i="87" s="1"/>
  <c r="N44" i="87" l="1"/>
  <c r="K46" i="87"/>
  <c r="L45" i="87"/>
  <c r="M45" i="87" s="1"/>
  <c r="N45" i="87" l="1"/>
  <c r="K47" i="87"/>
  <c r="N46" i="87"/>
  <c r="K48" i="87" l="1"/>
  <c r="N47" i="87"/>
  <c r="K49" i="87" l="1"/>
  <c r="N48" i="87"/>
  <c r="K50" i="87" l="1"/>
  <c r="N49" i="87"/>
  <c r="K51" i="87" l="1"/>
  <c r="N50" i="87"/>
  <c r="K52" i="87" l="1"/>
  <c r="L51" i="87"/>
  <c r="M51" i="87" s="1"/>
  <c r="N51" i="87" l="1"/>
  <c r="K53" i="87"/>
  <c r="L52" i="87"/>
  <c r="M52" i="87" s="1"/>
  <c r="N52" i="87" l="1"/>
  <c r="K54" i="87"/>
  <c r="L53" i="87"/>
  <c r="M53" i="87" s="1"/>
  <c r="N53" i="87" l="1"/>
  <c r="K55" i="87"/>
  <c r="L54" i="87"/>
  <c r="M54" i="87" s="1"/>
  <c r="N54" i="87" l="1"/>
  <c r="K56" i="87"/>
  <c r="L55" i="87"/>
  <c r="M55" i="87" s="1"/>
  <c r="N55" i="87" l="1"/>
  <c r="K57" i="87"/>
  <c r="L56" i="87"/>
  <c r="M56" i="87" s="1"/>
  <c r="N56" i="87" l="1"/>
  <c r="L57" i="87"/>
  <c r="M57" i="87" s="1"/>
  <c r="K62" i="87"/>
  <c r="K63" i="87" l="1"/>
  <c r="L62" i="87"/>
  <c r="M62" i="87" s="1"/>
  <c r="L58" i="87"/>
  <c r="G2" i="79" s="1"/>
  <c r="G4" i="79" s="1"/>
  <c r="N57" i="87" l="1"/>
  <c r="M58" i="87"/>
  <c r="H2" i="79" s="1"/>
  <c r="H4" i="79" s="1"/>
  <c r="K64" i="87"/>
  <c r="L63" i="87"/>
  <c r="M63" i="87" l="1"/>
  <c r="N63" i="87" s="1"/>
  <c r="N62" i="87"/>
  <c r="K65" i="87"/>
  <c r="L64" i="87"/>
  <c r="M64" i="87" s="1"/>
  <c r="K66" i="87" l="1"/>
  <c r="L65" i="87"/>
  <c r="M65" i="87" l="1"/>
  <c r="N65" i="87" s="1"/>
  <c r="L66" i="87"/>
  <c r="K67" i="87"/>
  <c r="N64" i="87"/>
  <c r="M66" i="87" l="1"/>
  <c r="N66" i="87" s="1"/>
  <c r="L67" i="87"/>
  <c r="M67" i="87" s="1"/>
  <c r="K68" i="87"/>
  <c r="K69" i="87" l="1"/>
  <c r="L68" i="87"/>
  <c r="M68" i="87" l="1"/>
  <c r="N68" i="87" s="1"/>
  <c r="N67" i="87"/>
  <c r="K70" i="87"/>
  <c r="L69" i="87"/>
  <c r="M69" i="87" s="1"/>
  <c r="L70" i="87" l="1"/>
  <c r="K71" i="87"/>
  <c r="M70" i="87" l="1"/>
  <c r="N70" i="87" s="1"/>
  <c r="L71" i="87"/>
  <c r="K72" i="87"/>
  <c r="N69" i="87"/>
  <c r="M71" i="87" l="1"/>
  <c r="N71" i="87" s="1"/>
  <c r="K73" i="87"/>
  <c r="L72" i="87"/>
  <c r="M72" i="87" l="1"/>
  <c r="N72" i="87" s="1"/>
  <c r="L73" i="87"/>
  <c r="K74" i="87"/>
  <c r="M73" i="87" l="1"/>
  <c r="N73" i="87" s="1"/>
  <c r="L74" i="87"/>
  <c r="K75" i="87"/>
  <c r="M74" i="87" l="1"/>
  <c r="N74" i="87" s="1"/>
  <c r="L75" i="87"/>
  <c r="K76" i="87"/>
  <c r="M75" i="87" l="1"/>
  <c r="N75" i="87" s="1"/>
  <c r="K77" i="87"/>
  <c r="L76" i="87"/>
  <c r="M76" i="87" l="1"/>
  <c r="N76" i="87" s="1"/>
  <c r="K78" i="87"/>
  <c r="L77" i="87"/>
  <c r="M77" i="87" l="1"/>
  <c r="N77" i="87" s="1"/>
  <c r="L78" i="87"/>
  <c r="K79" i="87"/>
  <c r="M78" i="87" l="1"/>
  <c r="N78" i="87" s="1"/>
  <c r="L79" i="87"/>
  <c r="K80" i="87"/>
  <c r="M79" i="87" l="1"/>
  <c r="N79" i="87" s="1"/>
  <c r="K81" i="87"/>
  <c r="L80" i="87"/>
  <c r="M80" i="87" l="1"/>
  <c r="N80" i="87" s="1"/>
  <c r="L81" i="87"/>
  <c r="K82" i="87"/>
  <c r="L82" i="87" s="1"/>
  <c r="M82" i="87" s="1"/>
  <c r="M81" i="87" l="1"/>
  <c r="N81" i="87" s="1"/>
  <c r="L83" i="87"/>
  <c r="N82" i="87" l="1"/>
  <c r="M83" i="87"/>
</calcChain>
</file>

<file path=xl/sharedStrings.xml><?xml version="1.0" encoding="utf-8"?>
<sst xmlns="http://schemas.openxmlformats.org/spreadsheetml/2006/main" count="237" uniqueCount="50">
  <si>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</si>
  <si>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</si>
  <si>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</si>
  <si>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</si>
  <si>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</si>
  <si>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</si>
  <si>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</si>
  <si>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</si>
  <si>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</si>
  <si>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</si>
  <si>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</si>
  <si>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</si>
  <si>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</si>
  <si>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Wing</t>
  </si>
  <si>
    <t>Approved</t>
  </si>
  <si>
    <t>Proposed</t>
  </si>
  <si>
    <t>Cost of Construction</t>
  </si>
  <si>
    <t>Average</t>
  </si>
  <si>
    <t>Total Area Sq. Ft.</t>
  </si>
  <si>
    <t>Nearby Project</t>
  </si>
  <si>
    <t>Built up Area in Sq. Ft.</t>
  </si>
  <si>
    <t>Rate</t>
  </si>
  <si>
    <t>2BHK</t>
  </si>
  <si>
    <t>1BHK</t>
  </si>
  <si>
    <t>Eng. Bal</t>
  </si>
  <si>
    <t>2nd Flr</t>
  </si>
  <si>
    <t>3rd Flr</t>
  </si>
  <si>
    <t>4 - 9th Flr</t>
  </si>
  <si>
    <t>1 BHK</t>
  </si>
  <si>
    <t>Na. Terr</t>
  </si>
  <si>
    <t xml:space="preserve"> As per Approved Plan   Carpet Area in 
Sq. Ft.                      
</t>
  </si>
  <si>
    <t>As per Builder Natural Terrace  Area in Sq.Ft.</t>
  </si>
  <si>
    <t>As per Approved Plan Balcony Area in Sq. Ft.</t>
  </si>
  <si>
    <t>Sale / Rehab</t>
  </si>
  <si>
    <t>Sale</t>
  </si>
  <si>
    <t>Rehab</t>
  </si>
  <si>
    <t xml:space="preserve">Approved Inventory </t>
  </si>
  <si>
    <t>As per Builder Chajja Area in Sq.Ft.</t>
  </si>
  <si>
    <t xml:space="preserve">Proposed Inventory </t>
  </si>
  <si>
    <t xml:space="preserve"> As per Builder   Carpet Area in 
Sq. Ft.                      
</t>
  </si>
  <si>
    <t>As per Builder Balcony Area in Sq. Ft.</t>
  </si>
  <si>
    <t xml:space="preserve">Total 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</si>
  <si>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</si>
  <si>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</si>
  <si>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</si>
  <si>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</si>
  <si>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</si>
  <si>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4 to 10</t>
  </si>
  <si>
    <t xml:space="preserve">1 BHK - 23                      2 BHK - 32                                                                                                </t>
  </si>
  <si>
    <t xml:space="preserve">1 BHK - 11                      2 BHK - 10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</si>
</sst>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rgb="FFFFFFFF"/>
      <name val="Arial Narrow"/>
      <family val="2"/>
    </font>
    <font>
      <b/>
      <sz val="11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FFFF"/>
      <name val="Open Sans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7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rgb="FF212529"/>
      <name val="Arial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top" wrapText="1"/>
    </xf>
    <xf numFmtId="43" fontId="0" fillId="0" borderId="0" xfId="1" applyFont="1"/>
    <xf numFmtId="1" fontId="0" fillId="0" borderId="0" xfId="0" applyNumberFormat="1"/>
    <xf numFmtId="43" fontId="4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" fontId="8" fillId="0" borderId="0" xfId="0" applyNumberFormat="1" applyFont="1"/>
    <xf numFmtId="0" fontId="13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2" fillId="0" borderId="0" xfId="0" applyFont="1"/>
    <xf numFmtId="0" fontId="11" fillId="0" borderId="1" xfId="0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8" fillId="0" borderId="0" xfId="1" applyFont="1"/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43" fontId="8" fillId="0" borderId="0" xfId="1" applyFont="1" applyAlignment="1">
      <alignment vertical="center"/>
    </xf>
    <xf numFmtId="43" fontId="11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43" fontId="18" fillId="0" borderId="1" xfId="1" applyFont="1" applyBorder="1" applyAlignment="1">
      <alignment vertical="center"/>
    </xf>
    <xf numFmtId="43" fontId="20" fillId="0" borderId="0" xfId="1" applyFont="1"/>
    <xf numFmtId="43" fontId="19" fillId="0" borderId="0" xfId="1" applyFont="1"/>
    <xf numFmtId="0" fontId="8" fillId="0" borderId="0" xfId="1" applyNumberFormat="1" applyFont="1"/>
    <xf numFmtId="164" fontId="18" fillId="0" borderId="1" xfId="1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9" fillId="0" borderId="1" xfId="1" applyNumberFormat="1" applyFont="1" applyBorder="1"/>
    <xf numFmtId="0" fontId="19" fillId="0" borderId="0" xfId="1" applyNumberFormat="1" applyFont="1"/>
    <xf numFmtId="0" fontId="2" fillId="2" borderId="0" xfId="0" applyFont="1" applyFill="1"/>
    <xf numFmtId="0" fontId="24" fillId="3" borderId="9" xfId="0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3" fontId="0" fillId="0" borderId="0" xfId="0" applyNumberFormat="1"/>
    <xf numFmtId="1" fontId="17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4" fillId="0" borderId="0" xfId="0" applyFont="1"/>
    <xf numFmtId="0" fontId="7" fillId="0" borderId="0" xfId="0" applyFont="1"/>
    <xf numFmtId="2" fontId="12" fillId="0" borderId="0" xfId="0" applyNumberFormat="1" applyFont="1"/>
    <xf numFmtId="2" fontId="7" fillId="0" borderId="0" xfId="0" applyNumberFormat="1" applyFont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164" fontId="22" fillId="0" borderId="1" xfId="1" applyNumberFormat="1" applyFont="1" applyFill="1" applyBorder="1" applyAlignment="1">
      <alignment horizontal="left"/>
    </xf>
    <xf numFmtId="164" fontId="22" fillId="0" borderId="1" xfId="1" applyNumberFormat="1" applyFont="1" applyFill="1" applyBorder="1" applyAlignment="1">
      <alignment horizontal="center"/>
    </xf>
    <xf numFmtId="1" fontId="22" fillId="0" borderId="1" xfId="2" applyNumberFormat="1" applyFont="1" applyBorder="1" applyAlignment="1">
      <alignment horizontal="center" vertical="top" wrapText="1"/>
    </xf>
    <xf numFmtId="164" fontId="23" fillId="0" borderId="1" xfId="1" applyNumberFormat="1" applyFont="1" applyFill="1" applyBorder="1" applyAlignment="1">
      <alignment horizontal="left"/>
    </xf>
    <xf numFmtId="164" fontId="23" fillId="0" borderId="1" xfId="1" applyNumberFormat="1" applyFont="1" applyFill="1" applyBorder="1" applyAlignment="1">
      <alignment horizontal="center"/>
    </xf>
    <xf numFmtId="1" fontId="23" fillId="0" borderId="1" xfId="2" applyNumberFormat="1" applyFont="1" applyBorder="1" applyAlignment="1">
      <alignment horizontal="center" vertical="top" wrapText="1"/>
    </xf>
    <xf numFmtId="164" fontId="5" fillId="0" borderId="8" xfId="1" applyNumberFormat="1" applyFont="1" applyFill="1" applyBorder="1" applyAlignment="1">
      <alignment horizontal="left"/>
    </xf>
    <xf numFmtId="164" fontId="5" fillId="0" borderId="8" xfId="1" applyNumberFormat="1" applyFont="1" applyFill="1" applyBorder="1" applyAlignment="1">
      <alignment horizontal="center"/>
    </xf>
    <xf numFmtId="1" fontId="5" fillId="0" borderId="8" xfId="2" applyNumberFormat="1" applyFont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1" fontId="5" fillId="0" borderId="1" xfId="2" applyNumberFormat="1" applyFont="1" applyBorder="1" applyAlignment="1">
      <alignment horizontal="center" vertical="top" wrapText="1"/>
    </xf>
    <xf numFmtId="0" fontId="0" fillId="0" borderId="1" xfId="0" applyBorder="1"/>
    <xf numFmtId="0" fontId="8" fillId="0" borderId="1" xfId="1" applyNumberFormat="1" applyFont="1" applyBorder="1"/>
    <xf numFmtId="43" fontId="8" fillId="0" borderId="1" xfId="1" applyFont="1" applyBorder="1"/>
    <xf numFmtId="164" fontId="8" fillId="0" borderId="1" xfId="1" applyNumberFormat="1" applyFont="1" applyBorder="1"/>
    <xf numFmtId="43" fontId="11" fillId="0" borderId="1" xfId="1" applyFont="1" applyBorder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Border="1" applyAlignment="1">
      <alignment horizontal="center"/>
    </xf>
    <xf numFmtId="0" fontId="11" fillId="2" borderId="6" xfId="1" applyNumberFormat="1" applyFont="1" applyFill="1" applyBorder="1" applyAlignment="1">
      <alignment horizontal="center"/>
    </xf>
    <xf numFmtId="0" fontId="8" fillId="0" borderId="1" xfId="1" applyNumberFormat="1" applyFont="1" applyFill="1" applyBorder="1"/>
    <xf numFmtId="43" fontId="8" fillId="0" borderId="1" xfId="1" applyFont="1" applyFill="1" applyBorder="1"/>
    <xf numFmtId="164" fontId="8" fillId="0" borderId="1" xfId="1" applyNumberFormat="1" applyFont="1" applyFill="1" applyBorder="1"/>
    <xf numFmtId="0" fontId="27" fillId="0" borderId="1" xfId="0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28" fillId="0" borderId="5" xfId="0" applyNumberFormat="1" applyFont="1" applyBorder="1" applyAlignment="1">
      <alignment horizontal="center"/>
    </xf>
    <xf numFmtId="1" fontId="29" fillId="0" borderId="7" xfId="0" applyNumberFormat="1" applyFont="1" applyBorder="1" applyAlignment="1">
      <alignment horizontal="center"/>
    </xf>
    <xf numFmtId="1" fontId="29" fillId="0" borderId="8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43" fontId="8" fillId="0" borderId="0" xfId="0" applyNumberFormat="1" applyFont="1" applyAlignment="1">
      <alignment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10</xdr:col>
      <xdr:colOff>391357</xdr:colOff>
      <xdr:row>42</xdr:row>
      <xdr:rowOff>163064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AA5AB-CA0E-C7FF-A5D8-0C19EB622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5963482" cy="8164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165838</xdr:colOff>
      <xdr:row>18</xdr:row>
      <xdr:rowOff>38624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489E4F-4274-71EB-8ADE-2F847F9A5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7973" cy="3753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3"/>
  <sheetViews>
    <sheetView zoomScale="175" zoomScaleNormal="175" workbookViewId="0">
      <selection sqref="A1:P1"/>
    </sheetView>
  </sheetViews>
  <sheetFormatPr defaultRowHeight="15" x14ac:dyDescent="0.25"/>
  <cols>
    <col min="1" max="1" width="4" style="57" customWidth="1"/>
    <col min="2" max="2" width="4.140625" style="56" customWidth="1"/>
    <col min="3" max="3" width="4" style="56" customWidth="1"/>
    <col min="4" max="4" width="5.7109375" style="57" customWidth="1"/>
    <col min="5" max="5" width="5.7109375" style="58" customWidth="1"/>
    <col min="6" max="6" width="5.42578125" style="58" customWidth="1"/>
    <col min="7" max="7" width="5.85546875" style="58" customWidth="1"/>
    <col min="8" max="8" width="6.5703125" style="58" customWidth="1"/>
    <col min="9" max="9" width="5.5703125" style="59" customWidth="1"/>
    <col min="10" max="10" width="5.28515625" customWidth="1"/>
    <col min="11" max="11" width="6.28515625" customWidth="1"/>
    <col min="12" max="12" width="10.5703125" customWidth="1"/>
    <col min="13" max="13" width="10.85546875" customWidth="1"/>
    <col min="14" max="14" width="6.5703125" customWidth="1"/>
    <col min="15" max="15" width="9.140625" customWidth="1"/>
    <col min="17" max="17" width="10.42578125" bestFit="1" customWidth="1"/>
    <col min="20" max="20" width="10.140625" bestFit="1" customWidth="1"/>
  </cols>
  <sheetData>
    <row r="1" spans="1:22" x14ac:dyDescent="0.25">
      <c r="A1" s="87" t="s">
        <v>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22" ht="59.25" customHeight="1" x14ac:dyDescent="0.25">
      <c r="A2" s="65" t="s">
        <v>1</v>
      </c>
      <c r="B2" s="47" t="s">
        <v>0</v>
      </c>
      <c r="C2" s="47" t="s">
        <v>2</v>
      </c>
      <c r="D2" s="48" t="s">
        <v>11</v>
      </c>
      <c r="E2" s="47" t="s">
        <v>30</v>
      </c>
      <c r="F2" s="49" t="s">
        <v>32</v>
      </c>
      <c r="G2" s="49" t="s">
        <v>37</v>
      </c>
      <c r="H2" s="49" t="s">
        <v>31</v>
      </c>
      <c r="I2" s="50" t="s">
        <v>18</v>
      </c>
      <c r="J2" s="50" t="s">
        <v>20</v>
      </c>
      <c r="K2" s="65" t="s">
        <v>42</v>
      </c>
      <c r="L2" s="48" t="s">
        <v>43</v>
      </c>
      <c r="M2" s="66" t="s">
        <v>44</v>
      </c>
      <c r="N2" s="66" t="s">
        <v>45</v>
      </c>
      <c r="O2" s="66" t="s">
        <v>46</v>
      </c>
      <c r="P2" s="48" t="s">
        <v>33</v>
      </c>
    </row>
    <row r="3" spans="1:22" s="15" customFormat="1" x14ac:dyDescent="0.25">
      <c r="A3" s="97">
        <v>1</v>
      </c>
      <c r="B3" s="98">
        <v>201</v>
      </c>
      <c r="C3" s="98">
        <v>2</v>
      </c>
      <c r="D3" s="99" t="s">
        <v>12</v>
      </c>
      <c r="E3" s="99">
        <v>566</v>
      </c>
      <c r="F3" s="99">
        <v>25</v>
      </c>
      <c r="G3" s="99">
        <v>62</v>
      </c>
      <c r="H3" s="99">
        <v>55</v>
      </c>
      <c r="I3" s="99">
        <f t="shared" ref="I3:I34" si="0">SUM(E3:H3)</f>
        <v>708</v>
      </c>
      <c r="J3" s="99">
        <f t="shared" ref="J3:J57" si="1">I3*1.1</f>
        <v>778.80000000000007</v>
      </c>
      <c r="K3" s="97">
        <v>12500</v>
      </c>
      <c r="L3" s="68">
        <f>I3*K3</f>
        <v>8850000</v>
      </c>
      <c r="M3" s="69">
        <f>ROUND(L3*1.11,0)</f>
        <v>9823500</v>
      </c>
      <c r="N3" s="70">
        <f t="shared" ref="N3" si="2">MROUND((M3*0.025/12),500)</f>
        <v>20500</v>
      </c>
      <c r="O3" s="69">
        <f t="shared" ref="O3" si="3">J3*2600</f>
        <v>2024880.0000000002</v>
      </c>
      <c r="P3" s="52" t="s">
        <v>34</v>
      </c>
      <c r="V3" s="15" t="e">
        <f>#REF!/#REF!</f>
        <v>#REF!</v>
      </c>
    </row>
    <row r="4" spans="1:22" s="15" customFormat="1" x14ac:dyDescent="0.25">
      <c r="A4" s="97">
        <v>2</v>
      </c>
      <c r="B4" s="98">
        <v>202</v>
      </c>
      <c r="C4" s="98">
        <v>2</v>
      </c>
      <c r="D4" s="99" t="s">
        <v>12</v>
      </c>
      <c r="E4" s="99">
        <v>566</v>
      </c>
      <c r="F4" s="99">
        <v>25</v>
      </c>
      <c r="G4" s="99">
        <v>62</v>
      </c>
      <c r="H4" s="99">
        <v>55</v>
      </c>
      <c r="I4" s="99">
        <f t="shared" si="0"/>
        <v>708</v>
      </c>
      <c r="J4" s="99">
        <f t="shared" si="1"/>
        <v>778.80000000000007</v>
      </c>
      <c r="K4" s="97">
        <f t="shared" ref="K4:K9" si="4">K3</f>
        <v>12500</v>
      </c>
      <c r="L4" s="68">
        <f t="shared" ref="L4:L57" si="5">I4*K4</f>
        <v>8850000</v>
      </c>
      <c r="M4" s="69">
        <f t="shared" ref="M4:M57" si="6">ROUND(L4*1.11,0)</f>
        <v>9823500</v>
      </c>
      <c r="N4" s="70">
        <f t="shared" ref="N4:N57" si="7">MROUND((M4*0.025/12),500)</f>
        <v>20500</v>
      </c>
      <c r="O4" s="69">
        <f t="shared" ref="O4:O57" si="8">J4*2600</f>
        <v>2024880.0000000002</v>
      </c>
      <c r="P4" s="52" t="s">
        <v>34</v>
      </c>
    </row>
    <row r="5" spans="1:22" s="15" customFormat="1" x14ac:dyDescent="0.25">
      <c r="A5" s="97">
        <v>3</v>
      </c>
      <c r="B5" s="98">
        <v>203</v>
      </c>
      <c r="C5" s="98">
        <v>2</v>
      </c>
      <c r="D5" s="99" t="s">
        <v>28</v>
      </c>
      <c r="E5" s="99">
        <v>362</v>
      </c>
      <c r="F5" s="99">
        <v>0</v>
      </c>
      <c r="G5" s="99">
        <v>71</v>
      </c>
      <c r="H5" s="99">
        <v>130</v>
      </c>
      <c r="I5" s="99">
        <f t="shared" si="0"/>
        <v>563</v>
      </c>
      <c r="J5" s="99">
        <f t="shared" si="1"/>
        <v>619.30000000000007</v>
      </c>
      <c r="K5" s="97">
        <f t="shared" si="4"/>
        <v>12500</v>
      </c>
      <c r="L5" s="68">
        <f t="shared" si="5"/>
        <v>7037500</v>
      </c>
      <c r="M5" s="69">
        <f t="shared" si="6"/>
        <v>7811625</v>
      </c>
      <c r="N5" s="70">
        <f t="shared" si="7"/>
        <v>16500</v>
      </c>
      <c r="O5" s="69">
        <f t="shared" si="8"/>
        <v>1610180.0000000002</v>
      </c>
      <c r="P5" s="52" t="s">
        <v>34</v>
      </c>
    </row>
    <row r="6" spans="1:22" s="15" customFormat="1" x14ac:dyDescent="0.25">
      <c r="A6" s="97">
        <v>4</v>
      </c>
      <c r="B6" s="98">
        <v>204</v>
      </c>
      <c r="C6" s="98">
        <v>2</v>
      </c>
      <c r="D6" s="99" t="s">
        <v>12</v>
      </c>
      <c r="E6" s="99">
        <v>512</v>
      </c>
      <c r="F6" s="99">
        <v>0</v>
      </c>
      <c r="G6" s="99">
        <v>87</v>
      </c>
      <c r="H6" s="99">
        <v>20</v>
      </c>
      <c r="I6" s="99">
        <f t="shared" si="0"/>
        <v>619</v>
      </c>
      <c r="J6" s="99">
        <f t="shared" si="1"/>
        <v>680.90000000000009</v>
      </c>
      <c r="K6" s="97">
        <f t="shared" si="4"/>
        <v>12500</v>
      </c>
      <c r="L6" s="68">
        <f t="shared" si="5"/>
        <v>7737500</v>
      </c>
      <c r="M6" s="69">
        <f t="shared" si="6"/>
        <v>8588625</v>
      </c>
      <c r="N6" s="70">
        <f t="shared" si="7"/>
        <v>18000</v>
      </c>
      <c r="O6" s="69">
        <f t="shared" si="8"/>
        <v>1770340.0000000002</v>
      </c>
      <c r="P6" s="52" t="s">
        <v>34</v>
      </c>
    </row>
    <row r="7" spans="1:22" s="15" customFormat="1" x14ac:dyDescent="0.25">
      <c r="A7" s="97">
        <v>5</v>
      </c>
      <c r="B7" s="98">
        <v>205</v>
      </c>
      <c r="C7" s="98">
        <v>2</v>
      </c>
      <c r="D7" s="99" t="s">
        <v>12</v>
      </c>
      <c r="E7" s="99">
        <v>547</v>
      </c>
      <c r="F7" s="99">
        <v>0</v>
      </c>
      <c r="G7" s="99">
        <v>85</v>
      </c>
      <c r="H7" s="99">
        <v>50</v>
      </c>
      <c r="I7" s="99">
        <f t="shared" si="0"/>
        <v>682</v>
      </c>
      <c r="J7" s="99">
        <f t="shared" si="1"/>
        <v>750.2</v>
      </c>
      <c r="K7" s="97">
        <f t="shared" si="4"/>
        <v>12500</v>
      </c>
      <c r="L7" s="68">
        <f t="shared" si="5"/>
        <v>8525000</v>
      </c>
      <c r="M7" s="69">
        <f t="shared" si="6"/>
        <v>9462750</v>
      </c>
      <c r="N7" s="70">
        <f t="shared" si="7"/>
        <v>19500</v>
      </c>
      <c r="O7" s="69">
        <f t="shared" si="8"/>
        <v>1950520.0000000002</v>
      </c>
      <c r="P7" s="52" t="s">
        <v>34</v>
      </c>
    </row>
    <row r="8" spans="1:22" x14ac:dyDescent="0.25">
      <c r="A8" s="97">
        <v>6</v>
      </c>
      <c r="B8" s="98">
        <v>206</v>
      </c>
      <c r="C8" s="98">
        <v>2</v>
      </c>
      <c r="D8" s="99" t="s">
        <v>28</v>
      </c>
      <c r="E8" s="99">
        <v>354</v>
      </c>
      <c r="F8" s="99">
        <v>0</v>
      </c>
      <c r="G8" s="99">
        <v>57</v>
      </c>
      <c r="H8" s="99">
        <v>105</v>
      </c>
      <c r="I8" s="99">
        <f t="shared" si="0"/>
        <v>516</v>
      </c>
      <c r="J8" s="99">
        <f t="shared" si="1"/>
        <v>567.6</v>
      </c>
      <c r="K8" s="97">
        <f t="shared" si="4"/>
        <v>12500</v>
      </c>
      <c r="L8" s="68">
        <f t="shared" si="5"/>
        <v>6450000</v>
      </c>
      <c r="M8" s="69">
        <f t="shared" si="6"/>
        <v>7159500</v>
      </c>
      <c r="N8" s="70">
        <f t="shared" si="7"/>
        <v>15000</v>
      </c>
      <c r="O8" s="69">
        <f t="shared" si="8"/>
        <v>1475760</v>
      </c>
      <c r="P8" s="52" t="s">
        <v>34</v>
      </c>
    </row>
    <row r="9" spans="1:22" x14ac:dyDescent="0.25">
      <c r="A9" s="97">
        <v>7</v>
      </c>
      <c r="B9" s="98">
        <v>207</v>
      </c>
      <c r="C9" s="98">
        <v>2</v>
      </c>
      <c r="D9" s="99" t="s">
        <v>28</v>
      </c>
      <c r="E9" s="99">
        <v>362</v>
      </c>
      <c r="F9" s="99">
        <v>0</v>
      </c>
      <c r="G9" s="99">
        <v>71</v>
      </c>
      <c r="H9" s="99">
        <v>110</v>
      </c>
      <c r="I9" s="99">
        <f t="shared" si="0"/>
        <v>543</v>
      </c>
      <c r="J9" s="99">
        <f t="shared" si="1"/>
        <v>597.30000000000007</v>
      </c>
      <c r="K9" s="97">
        <f t="shared" si="4"/>
        <v>12500</v>
      </c>
      <c r="L9" s="68">
        <f t="shared" si="5"/>
        <v>6787500</v>
      </c>
      <c r="M9" s="69">
        <f t="shared" si="6"/>
        <v>7534125</v>
      </c>
      <c r="N9" s="70">
        <f t="shared" si="7"/>
        <v>15500</v>
      </c>
      <c r="O9" s="69">
        <f t="shared" si="8"/>
        <v>1552980.0000000002</v>
      </c>
      <c r="P9" s="52" t="s">
        <v>34</v>
      </c>
    </row>
    <row r="10" spans="1:22" x14ac:dyDescent="0.25">
      <c r="A10" s="97">
        <v>8</v>
      </c>
      <c r="B10" s="98">
        <v>301</v>
      </c>
      <c r="C10" s="98">
        <v>3</v>
      </c>
      <c r="D10" s="99" t="s">
        <v>12</v>
      </c>
      <c r="E10" s="99">
        <v>566</v>
      </c>
      <c r="F10" s="99">
        <v>25</v>
      </c>
      <c r="G10" s="99">
        <v>63</v>
      </c>
      <c r="H10" s="99">
        <v>0</v>
      </c>
      <c r="I10" s="99">
        <f t="shared" si="0"/>
        <v>654</v>
      </c>
      <c r="J10" s="99">
        <f t="shared" si="1"/>
        <v>719.40000000000009</v>
      </c>
      <c r="K10" s="97">
        <f>K9+50</f>
        <v>12550</v>
      </c>
      <c r="L10" s="68">
        <v>0</v>
      </c>
      <c r="M10" s="69">
        <f t="shared" si="6"/>
        <v>0</v>
      </c>
      <c r="N10" s="70">
        <f t="shared" si="7"/>
        <v>0</v>
      </c>
      <c r="O10" s="69">
        <f t="shared" si="8"/>
        <v>1870440.0000000002</v>
      </c>
      <c r="P10" s="52" t="s">
        <v>35</v>
      </c>
    </row>
    <row r="11" spans="1:22" x14ac:dyDescent="0.25">
      <c r="A11" s="97">
        <v>9</v>
      </c>
      <c r="B11" s="98">
        <v>302</v>
      </c>
      <c r="C11" s="98">
        <v>3</v>
      </c>
      <c r="D11" s="99" t="s">
        <v>12</v>
      </c>
      <c r="E11" s="99">
        <v>566</v>
      </c>
      <c r="F11" s="99">
        <v>25</v>
      </c>
      <c r="G11" s="99">
        <v>63</v>
      </c>
      <c r="H11" s="99">
        <v>0</v>
      </c>
      <c r="I11" s="99">
        <f t="shared" si="0"/>
        <v>654</v>
      </c>
      <c r="J11" s="99">
        <f t="shared" si="1"/>
        <v>719.40000000000009</v>
      </c>
      <c r="K11" s="97">
        <f t="shared" ref="K11:K57" si="9">K10</f>
        <v>12550</v>
      </c>
      <c r="L11" s="68">
        <f t="shared" si="5"/>
        <v>8207700</v>
      </c>
      <c r="M11" s="69">
        <f t="shared" si="6"/>
        <v>9110547</v>
      </c>
      <c r="N11" s="70">
        <f t="shared" si="7"/>
        <v>19000</v>
      </c>
      <c r="O11" s="69">
        <f t="shared" si="8"/>
        <v>1870440.0000000002</v>
      </c>
      <c r="P11" s="52" t="s">
        <v>34</v>
      </c>
    </row>
    <row r="12" spans="1:22" x14ac:dyDescent="0.25">
      <c r="A12" s="97">
        <v>10</v>
      </c>
      <c r="B12" s="98">
        <v>303</v>
      </c>
      <c r="C12" s="98">
        <v>3</v>
      </c>
      <c r="D12" s="99" t="s">
        <v>12</v>
      </c>
      <c r="E12" s="99">
        <v>512</v>
      </c>
      <c r="F12" s="99">
        <v>0</v>
      </c>
      <c r="G12" s="99">
        <v>88</v>
      </c>
      <c r="H12" s="99">
        <v>0</v>
      </c>
      <c r="I12" s="99">
        <f t="shared" si="0"/>
        <v>600</v>
      </c>
      <c r="J12" s="99">
        <f t="shared" si="1"/>
        <v>660</v>
      </c>
      <c r="K12" s="97">
        <f>K11</f>
        <v>12550</v>
      </c>
      <c r="L12" s="68">
        <v>0</v>
      </c>
      <c r="M12" s="69">
        <f t="shared" si="6"/>
        <v>0</v>
      </c>
      <c r="N12" s="70">
        <f t="shared" si="7"/>
        <v>0</v>
      </c>
      <c r="O12" s="69">
        <f t="shared" si="8"/>
        <v>1716000</v>
      </c>
      <c r="P12" s="52" t="s">
        <v>35</v>
      </c>
    </row>
    <row r="13" spans="1:22" x14ac:dyDescent="0.25">
      <c r="A13" s="97">
        <v>11</v>
      </c>
      <c r="B13" s="98">
        <v>304</v>
      </c>
      <c r="C13" s="98">
        <v>3</v>
      </c>
      <c r="D13" s="99" t="s">
        <v>12</v>
      </c>
      <c r="E13" s="99">
        <v>547</v>
      </c>
      <c r="F13" s="99">
        <v>0</v>
      </c>
      <c r="G13" s="99">
        <v>86</v>
      </c>
      <c r="H13" s="99">
        <v>0</v>
      </c>
      <c r="I13" s="99">
        <f t="shared" si="0"/>
        <v>633</v>
      </c>
      <c r="J13" s="99">
        <f t="shared" si="1"/>
        <v>696.30000000000007</v>
      </c>
      <c r="K13" s="97">
        <f t="shared" si="9"/>
        <v>12550</v>
      </c>
      <c r="L13" s="68">
        <f t="shared" si="5"/>
        <v>7944150</v>
      </c>
      <c r="M13" s="69">
        <f t="shared" si="6"/>
        <v>8818007</v>
      </c>
      <c r="N13" s="70">
        <f t="shared" si="7"/>
        <v>18500</v>
      </c>
      <c r="O13" s="69">
        <f t="shared" si="8"/>
        <v>1810380.0000000002</v>
      </c>
      <c r="P13" s="52" t="s">
        <v>34</v>
      </c>
    </row>
    <row r="14" spans="1:22" x14ac:dyDescent="0.25">
      <c r="A14" s="97">
        <v>12</v>
      </c>
      <c r="B14" s="98">
        <v>305</v>
      </c>
      <c r="C14" s="98">
        <v>3</v>
      </c>
      <c r="D14" s="99" t="s">
        <v>28</v>
      </c>
      <c r="E14" s="99">
        <v>354</v>
      </c>
      <c r="F14" s="99">
        <v>0</v>
      </c>
      <c r="G14" s="99">
        <v>60</v>
      </c>
      <c r="H14" s="99">
        <v>0</v>
      </c>
      <c r="I14" s="99">
        <f t="shared" si="0"/>
        <v>414</v>
      </c>
      <c r="J14" s="99">
        <f t="shared" si="1"/>
        <v>455.40000000000003</v>
      </c>
      <c r="K14" s="97">
        <f t="shared" si="9"/>
        <v>12550</v>
      </c>
      <c r="L14" s="68">
        <f t="shared" si="5"/>
        <v>5195700</v>
      </c>
      <c r="M14" s="69">
        <f t="shared" si="6"/>
        <v>5767227</v>
      </c>
      <c r="N14" s="70">
        <f t="shared" si="7"/>
        <v>12000</v>
      </c>
      <c r="O14" s="69">
        <f t="shared" si="8"/>
        <v>1184040</v>
      </c>
      <c r="P14" s="52" t="s">
        <v>34</v>
      </c>
    </row>
    <row r="15" spans="1:22" x14ac:dyDescent="0.25">
      <c r="A15" s="97">
        <v>13</v>
      </c>
      <c r="B15" s="98">
        <v>306</v>
      </c>
      <c r="C15" s="98">
        <v>3</v>
      </c>
      <c r="D15" s="99" t="s">
        <v>28</v>
      </c>
      <c r="E15" s="99">
        <v>362</v>
      </c>
      <c r="F15" s="99">
        <v>0</v>
      </c>
      <c r="G15" s="99">
        <v>71</v>
      </c>
      <c r="H15" s="99">
        <v>0</v>
      </c>
      <c r="I15" s="99">
        <f t="shared" si="0"/>
        <v>433</v>
      </c>
      <c r="J15" s="99">
        <f t="shared" si="1"/>
        <v>476.3</v>
      </c>
      <c r="K15" s="97">
        <f t="shared" si="9"/>
        <v>12550</v>
      </c>
      <c r="L15" s="68">
        <f t="shared" si="5"/>
        <v>5434150</v>
      </c>
      <c r="M15" s="69">
        <f t="shared" si="6"/>
        <v>6031907</v>
      </c>
      <c r="N15" s="70">
        <f t="shared" si="7"/>
        <v>12500</v>
      </c>
      <c r="O15" s="69">
        <f t="shared" si="8"/>
        <v>1238380</v>
      </c>
      <c r="P15" s="52" t="s">
        <v>34</v>
      </c>
    </row>
    <row r="16" spans="1:22" x14ac:dyDescent="0.25">
      <c r="A16" s="97">
        <v>14</v>
      </c>
      <c r="B16" s="98">
        <v>401</v>
      </c>
      <c r="C16" s="98">
        <v>4</v>
      </c>
      <c r="D16" s="99" t="s">
        <v>12</v>
      </c>
      <c r="E16" s="99">
        <v>566</v>
      </c>
      <c r="F16" s="99">
        <v>25</v>
      </c>
      <c r="G16" s="99">
        <v>63</v>
      </c>
      <c r="H16" s="99">
        <v>0</v>
      </c>
      <c r="I16" s="99">
        <f t="shared" si="0"/>
        <v>654</v>
      </c>
      <c r="J16" s="99">
        <f t="shared" si="1"/>
        <v>719.40000000000009</v>
      </c>
      <c r="K16" s="97">
        <f>K15+50</f>
        <v>12600</v>
      </c>
      <c r="L16" s="68">
        <v>0</v>
      </c>
      <c r="M16" s="69">
        <f t="shared" si="6"/>
        <v>0</v>
      </c>
      <c r="N16" s="70">
        <f t="shared" si="7"/>
        <v>0</v>
      </c>
      <c r="O16" s="69">
        <f t="shared" si="8"/>
        <v>1870440.0000000002</v>
      </c>
      <c r="P16" s="52" t="s">
        <v>35</v>
      </c>
    </row>
    <row r="17" spans="1:17" x14ac:dyDescent="0.25">
      <c r="A17" s="97">
        <v>15</v>
      </c>
      <c r="B17" s="98">
        <v>402</v>
      </c>
      <c r="C17" s="98">
        <v>4</v>
      </c>
      <c r="D17" s="99" t="s">
        <v>12</v>
      </c>
      <c r="E17" s="99">
        <v>566</v>
      </c>
      <c r="F17" s="99">
        <v>25</v>
      </c>
      <c r="G17" s="99">
        <v>63</v>
      </c>
      <c r="H17" s="99">
        <v>0</v>
      </c>
      <c r="I17" s="99">
        <f t="shared" si="0"/>
        <v>654</v>
      </c>
      <c r="J17" s="99">
        <f t="shared" si="1"/>
        <v>719.40000000000009</v>
      </c>
      <c r="K17" s="97">
        <f t="shared" si="9"/>
        <v>12600</v>
      </c>
      <c r="L17" s="68">
        <v>0</v>
      </c>
      <c r="M17" s="69">
        <f t="shared" si="6"/>
        <v>0</v>
      </c>
      <c r="N17" s="70">
        <f t="shared" si="7"/>
        <v>0</v>
      </c>
      <c r="O17" s="69">
        <f t="shared" si="8"/>
        <v>1870440.0000000002</v>
      </c>
      <c r="P17" s="52" t="s">
        <v>35</v>
      </c>
    </row>
    <row r="18" spans="1:17" x14ac:dyDescent="0.25">
      <c r="A18" s="97">
        <v>16</v>
      </c>
      <c r="B18" s="98">
        <v>403</v>
      </c>
      <c r="C18" s="98">
        <v>4</v>
      </c>
      <c r="D18" s="99" t="s">
        <v>28</v>
      </c>
      <c r="E18" s="99">
        <v>362</v>
      </c>
      <c r="F18" s="99">
        <v>0</v>
      </c>
      <c r="G18" s="99">
        <v>71</v>
      </c>
      <c r="H18" s="99">
        <v>0</v>
      </c>
      <c r="I18" s="99">
        <f t="shared" si="0"/>
        <v>433</v>
      </c>
      <c r="J18" s="99">
        <f t="shared" si="1"/>
        <v>476.3</v>
      </c>
      <c r="K18" s="97">
        <f t="shared" si="9"/>
        <v>12600</v>
      </c>
      <c r="L18" s="68">
        <f t="shared" si="5"/>
        <v>5455800</v>
      </c>
      <c r="M18" s="69">
        <f t="shared" si="6"/>
        <v>6055938</v>
      </c>
      <c r="N18" s="70">
        <f t="shared" si="7"/>
        <v>12500</v>
      </c>
      <c r="O18" s="69">
        <f t="shared" si="8"/>
        <v>1238380</v>
      </c>
      <c r="P18" s="52" t="s">
        <v>34</v>
      </c>
    </row>
    <row r="19" spans="1:17" x14ac:dyDescent="0.25">
      <c r="A19" s="97">
        <v>17</v>
      </c>
      <c r="B19" s="98">
        <v>404</v>
      </c>
      <c r="C19" s="98">
        <v>4</v>
      </c>
      <c r="D19" s="99" t="s">
        <v>12</v>
      </c>
      <c r="E19" s="99">
        <v>512</v>
      </c>
      <c r="F19" s="99">
        <v>0</v>
      </c>
      <c r="G19" s="99">
        <v>88</v>
      </c>
      <c r="H19" s="99">
        <v>0</v>
      </c>
      <c r="I19" s="99">
        <f t="shared" si="0"/>
        <v>600</v>
      </c>
      <c r="J19" s="99">
        <f t="shared" si="1"/>
        <v>660</v>
      </c>
      <c r="K19" s="97">
        <f t="shared" si="9"/>
        <v>12600</v>
      </c>
      <c r="L19" s="68">
        <f t="shared" si="5"/>
        <v>7560000</v>
      </c>
      <c r="M19" s="69">
        <f t="shared" si="6"/>
        <v>8391600</v>
      </c>
      <c r="N19" s="70">
        <f t="shared" si="7"/>
        <v>17500</v>
      </c>
      <c r="O19" s="69">
        <f t="shared" si="8"/>
        <v>1716000</v>
      </c>
      <c r="P19" s="52" t="s">
        <v>34</v>
      </c>
      <c r="Q19" s="53"/>
    </row>
    <row r="20" spans="1:17" x14ac:dyDescent="0.25">
      <c r="A20" s="97">
        <v>18</v>
      </c>
      <c r="B20" s="98">
        <v>405</v>
      </c>
      <c r="C20" s="98">
        <v>4</v>
      </c>
      <c r="D20" s="99" t="s">
        <v>12</v>
      </c>
      <c r="E20" s="99">
        <v>547</v>
      </c>
      <c r="F20" s="99">
        <v>0</v>
      </c>
      <c r="G20" s="99">
        <v>86</v>
      </c>
      <c r="H20" s="99">
        <v>0</v>
      </c>
      <c r="I20" s="99">
        <f t="shared" si="0"/>
        <v>633</v>
      </c>
      <c r="J20" s="99">
        <f t="shared" si="1"/>
        <v>696.30000000000007</v>
      </c>
      <c r="K20" s="97">
        <f t="shared" si="9"/>
        <v>12600</v>
      </c>
      <c r="L20" s="68">
        <f t="shared" si="5"/>
        <v>7975800</v>
      </c>
      <c r="M20" s="69">
        <f t="shared" si="6"/>
        <v>8853138</v>
      </c>
      <c r="N20" s="70">
        <f t="shared" si="7"/>
        <v>18500</v>
      </c>
      <c r="O20" s="69">
        <f t="shared" si="8"/>
        <v>1810380.0000000002</v>
      </c>
      <c r="P20" s="52" t="s">
        <v>34</v>
      </c>
    </row>
    <row r="21" spans="1:17" x14ac:dyDescent="0.25">
      <c r="A21" s="97">
        <v>19</v>
      </c>
      <c r="B21" s="98">
        <v>406</v>
      </c>
      <c r="C21" s="98">
        <v>4</v>
      </c>
      <c r="D21" s="99" t="s">
        <v>28</v>
      </c>
      <c r="E21" s="99">
        <v>354</v>
      </c>
      <c r="F21" s="99">
        <v>0</v>
      </c>
      <c r="G21" s="99">
        <v>60</v>
      </c>
      <c r="H21" s="99">
        <v>0</v>
      </c>
      <c r="I21" s="99">
        <f t="shared" si="0"/>
        <v>414</v>
      </c>
      <c r="J21" s="99">
        <f t="shared" si="1"/>
        <v>455.40000000000003</v>
      </c>
      <c r="K21" s="97">
        <f t="shared" si="9"/>
        <v>12600</v>
      </c>
      <c r="L21" s="68">
        <v>0</v>
      </c>
      <c r="M21" s="69">
        <f t="shared" si="6"/>
        <v>0</v>
      </c>
      <c r="N21" s="70">
        <f t="shared" si="7"/>
        <v>0</v>
      </c>
      <c r="O21" s="69">
        <f t="shared" si="8"/>
        <v>1184040</v>
      </c>
      <c r="P21" s="52" t="s">
        <v>35</v>
      </c>
    </row>
    <row r="22" spans="1:17" x14ac:dyDescent="0.25">
      <c r="A22" s="97">
        <v>20</v>
      </c>
      <c r="B22" s="98">
        <v>407</v>
      </c>
      <c r="C22" s="98">
        <v>4</v>
      </c>
      <c r="D22" s="99" t="s">
        <v>28</v>
      </c>
      <c r="E22" s="99">
        <v>362</v>
      </c>
      <c r="F22" s="99">
        <v>0</v>
      </c>
      <c r="G22" s="99">
        <v>71</v>
      </c>
      <c r="H22" s="99">
        <v>0</v>
      </c>
      <c r="I22" s="99">
        <f t="shared" si="0"/>
        <v>433</v>
      </c>
      <c r="J22" s="99">
        <f t="shared" si="1"/>
        <v>476.3</v>
      </c>
      <c r="K22" s="97">
        <f t="shared" si="9"/>
        <v>12600</v>
      </c>
      <c r="L22" s="68">
        <f t="shared" si="5"/>
        <v>5455800</v>
      </c>
      <c r="M22" s="69">
        <f t="shared" si="6"/>
        <v>6055938</v>
      </c>
      <c r="N22" s="70">
        <f t="shared" si="7"/>
        <v>12500</v>
      </c>
      <c r="O22" s="69">
        <f t="shared" si="8"/>
        <v>1238380</v>
      </c>
      <c r="P22" s="52" t="s">
        <v>34</v>
      </c>
    </row>
    <row r="23" spans="1:17" x14ac:dyDescent="0.25">
      <c r="A23" s="97">
        <v>21</v>
      </c>
      <c r="B23" s="98">
        <v>501</v>
      </c>
      <c r="C23" s="98">
        <v>5</v>
      </c>
      <c r="D23" s="99" t="s">
        <v>12</v>
      </c>
      <c r="E23" s="99">
        <v>566</v>
      </c>
      <c r="F23" s="99">
        <v>25</v>
      </c>
      <c r="G23" s="99">
        <v>63</v>
      </c>
      <c r="H23" s="99">
        <v>0</v>
      </c>
      <c r="I23" s="99">
        <f t="shared" si="0"/>
        <v>654</v>
      </c>
      <c r="J23" s="99">
        <f t="shared" si="1"/>
        <v>719.40000000000009</v>
      </c>
      <c r="K23" s="97">
        <f>K22+50</f>
        <v>12650</v>
      </c>
      <c r="L23" s="68">
        <v>0</v>
      </c>
      <c r="M23" s="69">
        <f t="shared" si="6"/>
        <v>0</v>
      </c>
      <c r="N23" s="70">
        <f t="shared" si="7"/>
        <v>0</v>
      </c>
      <c r="O23" s="69">
        <f t="shared" si="8"/>
        <v>1870440.0000000002</v>
      </c>
      <c r="P23" s="52" t="s">
        <v>35</v>
      </c>
    </row>
    <row r="24" spans="1:17" x14ac:dyDescent="0.25">
      <c r="A24" s="97">
        <v>22</v>
      </c>
      <c r="B24" s="98">
        <v>502</v>
      </c>
      <c r="C24" s="98">
        <v>5</v>
      </c>
      <c r="D24" s="99" t="s">
        <v>12</v>
      </c>
      <c r="E24" s="99">
        <v>566</v>
      </c>
      <c r="F24" s="99">
        <v>25</v>
      </c>
      <c r="G24" s="99">
        <v>63</v>
      </c>
      <c r="H24" s="99">
        <v>0</v>
      </c>
      <c r="I24" s="99">
        <f t="shared" si="0"/>
        <v>654</v>
      </c>
      <c r="J24" s="99">
        <f t="shared" si="1"/>
        <v>719.40000000000009</v>
      </c>
      <c r="K24" s="97">
        <f t="shared" si="9"/>
        <v>12650</v>
      </c>
      <c r="L24" s="68">
        <v>0</v>
      </c>
      <c r="M24" s="69">
        <f t="shared" si="6"/>
        <v>0</v>
      </c>
      <c r="N24" s="70">
        <f t="shared" si="7"/>
        <v>0</v>
      </c>
      <c r="O24" s="69">
        <f t="shared" si="8"/>
        <v>1870440.0000000002</v>
      </c>
      <c r="P24" s="52" t="s">
        <v>35</v>
      </c>
    </row>
    <row r="25" spans="1:17" x14ac:dyDescent="0.25">
      <c r="A25" s="97">
        <v>23</v>
      </c>
      <c r="B25" s="98">
        <v>503</v>
      </c>
      <c r="C25" s="98">
        <v>5</v>
      </c>
      <c r="D25" s="99" t="s">
        <v>28</v>
      </c>
      <c r="E25" s="99">
        <v>362</v>
      </c>
      <c r="F25" s="99">
        <v>0</v>
      </c>
      <c r="G25" s="99">
        <v>71</v>
      </c>
      <c r="H25" s="99">
        <v>0</v>
      </c>
      <c r="I25" s="99">
        <f t="shared" si="0"/>
        <v>433</v>
      </c>
      <c r="J25" s="99">
        <f t="shared" si="1"/>
        <v>476.3</v>
      </c>
      <c r="K25" s="97">
        <f t="shared" si="9"/>
        <v>12650</v>
      </c>
      <c r="L25" s="68">
        <v>0</v>
      </c>
      <c r="M25" s="69">
        <f t="shared" si="6"/>
        <v>0</v>
      </c>
      <c r="N25" s="70">
        <f t="shared" si="7"/>
        <v>0</v>
      </c>
      <c r="O25" s="69">
        <f t="shared" si="8"/>
        <v>1238380</v>
      </c>
      <c r="P25" s="52" t="s">
        <v>35</v>
      </c>
    </row>
    <row r="26" spans="1:17" x14ac:dyDescent="0.25">
      <c r="A26" s="97">
        <v>24</v>
      </c>
      <c r="B26" s="98">
        <v>504</v>
      </c>
      <c r="C26" s="98">
        <v>5</v>
      </c>
      <c r="D26" s="99" t="s">
        <v>12</v>
      </c>
      <c r="E26" s="99">
        <v>512</v>
      </c>
      <c r="F26" s="99">
        <v>0</v>
      </c>
      <c r="G26" s="99">
        <v>88</v>
      </c>
      <c r="H26" s="99">
        <v>0</v>
      </c>
      <c r="I26" s="99">
        <f t="shared" si="0"/>
        <v>600</v>
      </c>
      <c r="J26" s="99">
        <f t="shared" si="1"/>
        <v>660</v>
      </c>
      <c r="K26" s="97">
        <f t="shared" si="9"/>
        <v>12650</v>
      </c>
      <c r="L26" s="68">
        <v>0</v>
      </c>
      <c r="M26" s="69">
        <f t="shared" si="6"/>
        <v>0</v>
      </c>
      <c r="N26" s="70">
        <f t="shared" si="7"/>
        <v>0</v>
      </c>
      <c r="O26" s="69">
        <f t="shared" si="8"/>
        <v>1716000</v>
      </c>
      <c r="P26" s="52" t="s">
        <v>35</v>
      </c>
    </row>
    <row r="27" spans="1:17" x14ac:dyDescent="0.25">
      <c r="A27" s="97">
        <v>25</v>
      </c>
      <c r="B27" s="98">
        <v>505</v>
      </c>
      <c r="C27" s="98">
        <v>5</v>
      </c>
      <c r="D27" s="99" t="s">
        <v>12</v>
      </c>
      <c r="E27" s="99">
        <v>547</v>
      </c>
      <c r="F27" s="99">
        <v>0</v>
      </c>
      <c r="G27" s="99">
        <v>86</v>
      </c>
      <c r="H27" s="99">
        <v>0</v>
      </c>
      <c r="I27" s="99">
        <f t="shared" si="0"/>
        <v>633</v>
      </c>
      <c r="J27" s="99">
        <f t="shared" si="1"/>
        <v>696.30000000000007</v>
      </c>
      <c r="K27" s="97">
        <f t="shared" si="9"/>
        <v>12650</v>
      </c>
      <c r="L27" s="68">
        <f t="shared" si="5"/>
        <v>8007450</v>
      </c>
      <c r="M27" s="69">
        <f t="shared" si="6"/>
        <v>8888270</v>
      </c>
      <c r="N27" s="70">
        <f t="shared" si="7"/>
        <v>18500</v>
      </c>
      <c r="O27" s="69">
        <f t="shared" si="8"/>
        <v>1810380.0000000002</v>
      </c>
      <c r="P27" s="52" t="s">
        <v>34</v>
      </c>
    </row>
    <row r="28" spans="1:17" x14ac:dyDescent="0.25">
      <c r="A28" s="97">
        <v>26</v>
      </c>
      <c r="B28" s="98">
        <v>506</v>
      </c>
      <c r="C28" s="98">
        <v>5</v>
      </c>
      <c r="D28" s="99" t="s">
        <v>28</v>
      </c>
      <c r="E28" s="99">
        <v>354</v>
      </c>
      <c r="F28" s="99">
        <v>0</v>
      </c>
      <c r="G28" s="99">
        <v>60</v>
      </c>
      <c r="H28" s="99">
        <v>0</v>
      </c>
      <c r="I28" s="99">
        <f t="shared" si="0"/>
        <v>414</v>
      </c>
      <c r="J28" s="99">
        <f t="shared" si="1"/>
        <v>455.40000000000003</v>
      </c>
      <c r="K28" s="97">
        <f t="shared" si="9"/>
        <v>12650</v>
      </c>
      <c r="L28" s="68">
        <f t="shared" si="5"/>
        <v>5237100</v>
      </c>
      <c r="M28" s="69">
        <f t="shared" si="6"/>
        <v>5813181</v>
      </c>
      <c r="N28" s="70">
        <f t="shared" si="7"/>
        <v>12000</v>
      </c>
      <c r="O28" s="69">
        <f t="shared" si="8"/>
        <v>1184040</v>
      </c>
      <c r="P28" s="52" t="s">
        <v>34</v>
      </c>
    </row>
    <row r="29" spans="1:17" x14ac:dyDescent="0.25">
      <c r="A29" s="97">
        <v>27</v>
      </c>
      <c r="B29" s="98">
        <v>507</v>
      </c>
      <c r="C29" s="98">
        <v>5</v>
      </c>
      <c r="D29" s="99" t="s">
        <v>28</v>
      </c>
      <c r="E29" s="99">
        <v>362</v>
      </c>
      <c r="F29" s="99">
        <v>0</v>
      </c>
      <c r="G29" s="99">
        <v>71</v>
      </c>
      <c r="H29" s="99">
        <v>0</v>
      </c>
      <c r="I29" s="99">
        <f t="shared" si="0"/>
        <v>433</v>
      </c>
      <c r="J29" s="99">
        <f t="shared" si="1"/>
        <v>476.3</v>
      </c>
      <c r="K29" s="97">
        <f t="shared" si="9"/>
        <v>12650</v>
      </c>
      <c r="L29" s="68">
        <f t="shared" si="5"/>
        <v>5477450</v>
      </c>
      <c r="M29" s="69">
        <f t="shared" si="6"/>
        <v>6079970</v>
      </c>
      <c r="N29" s="70">
        <f t="shared" si="7"/>
        <v>12500</v>
      </c>
      <c r="O29" s="69">
        <f t="shared" si="8"/>
        <v>1238380</v>
      </c>
      <c r="P29" s="52" t="s">
        <v>34</v>
      </c>
    </row>
    <row r="30" spans="1:17" x14ac:dyDescent="0.25">
      <c r="A30" s="97">
        <v>28</v>
      </c>
      <c r="B30" s="98">
        <v>601</v>
      </c>
      <c r="C30" s="98">
        <v>6</v>
      </c>
      <c r="D30" s="99" t="s">
        <v>12</v>
      </c>
      <c r="E30" s="99">
        <v>566</v>
      </c>
      <c r="F30" s="99">
        <v>25</v>
      </c>
      <c r="G30" s="99">
        <v>63</v>
      </c>
      <c r="H30" s="99">
        <v>0</v>
      </c>
      <c r="I30" s="99">
        <f t="shared" si="0"/>
        <v>654</v>
      </c>
      <c r="J30" s="99">
        <f t="shared" si="1"/>
        <v>719.40000000000009</v>
      </c>
      <c r="K30" s="97">
        <f>K29+50</f>
        <v>12700</v>
      </c>
      <c r="L30" s="68">
        <f t="shared" si="5"/>
        <v>8305800</v>
      </c>
      <c r="M30" s="69">
        <f t="shared" si="6"/>
        <v>9219438</v>
      </c>
      <c r="N30" s="70">
        <f t="shared" si="7"/>
        <v>19000</v>
      </c>
      <c r="O30" s="69">
        <f t="shared" si="8"/>
        <v>1870440.0000000002</v>
      </c>
      <c r="P30" s="52" t="s">
        <v>34</v>
      </c>
    </row>
    <row r="31" spans="1:17" x14ac:dyDescent="0.25">
      <c r="A31" s="97">
        <v>29</v>
      </c>
      <c r="B31" s="98">
        <v>602</v>
      </c>
      <c r="C31" s="98">
        <v>6</v>
      </c>
      <c r="D31" s="99" t="s">
        <v>12</v>
      </c>
      <c r="E31" s="99">
        <v>566</v>
      </c>
      <c r="F31" s="99">
        <v>25</v>
      </c>
      <c r="G31" s="99">
        <v>63</v>
      </c>
      <c r="H31" s="99">
        <v>0</v>
      </c>
      <c r="I31" s="99">
        <f t="shared" si="0"/>
        <v>654</v>
      </c>
      <c r="J31" s="99">
        <f t="shared" si="1"/>
        <v>719.40000000000009</v>
      </c>
      <c r="K31" s="97">
        <f t="shared" si="9"/>
        <v>12700</v>
      </c>
      <c r="L31" s="68">
        <v>0</v>
      </c>
      <c r="M31" s="69">
        <f t="shared" si="6"/>
        <v>0</v>
      </c>
      <c r="N31" s="70">
        <f t="shared" si="7"/>
        <v>0</v>
      </c>
      <c r="O31" s="69">
        <f t="shared" si="8"/>
        <v>1870440.0000000002</v>
      </c>
      <c r="P31" s="52" t="s">
        <v>35</v>
      </c>
    </row>
    <row r="32" spans="1:17" x14ac:dyDescent="0.25">
      <c r="A32" s="97">
        <v>30</v>
      </c>
      <c r="B32" s="98">
        <v>603</v>
      </c>
      <c r="C32" s="98">
        <v>6</v>
      </c>
      <c r="D32" s="99" t="s">
        <v>28</v>
      </c>
      <c r="E32" s="99">
        <v>362</v>
      </c>
      <c r="F32" s="99">
        <v>0</v>
      </c>
      <c r="G32" s="99">
        <v>71</v>
      </c>
      <c r="H32" s="99">
        <v>0</v>
      </c>
      <c r="I32" s="99">
        <f t="shared" si="0"/>
        <v>433</v>
      </c>
      <c r="J32" s="99">
        <f t="shared" si="1"/>
        <v>476.3</v>
      </c>
      <c r="K32" s="97">
        <f t="shared" si="9"/>
        <v>12700</v>
      </c>
      <c r="L32" s="68">
        <f t="shared" si="5"/>
        <v>5499100</v>
      </c>
      <c r="M32" s="69">
        <f t="shared" si="6"/>
        <v>6104001</v>
      </c>
      <c r="N32" s="70">
        <f t="shared" si="7"/>
        <v>12500</v>
      </c>
      <c r="O32" s="69">
        <f t="shared" si="8"/>
        <v>1238380</v>
      </c>
      <c r="P32" s="52" t="s">
        <v>34</v>
      </c>
      <c r="Q32" s="53"/>
    </row>
    <row r="33" spans="1:16" x14ac:dyDescent="0.25">
      <c r="A33" s="97">
        <v>31</v>
      </c>
      <c r="B33" s="98">
        <v>604</v>
      </c>
      <c r="C33" s="98">
        <v>6</v>
      </c>
      <c r="D33" s="99" t="s">
        <v>12</v>
      </c>
      <c r="E33" s="99">
        <v>512</v>
      </c>
      <c r="F33" s="99">
        <v>0</v>
      </c>
      <c r="G33" s="99">
        <v>88</v>
      </c>
      <c r="H33" s="99">
        <v>0</v>
      </c>
      <c r="I33" s="99">
        <f t="shared" si="0"/>
        <v>600</v>
      </c>
      <c r="J33" s="99">
        <f t="shared" si="1"/>
        <v>660</v>
      </c>
      <c r="K33" s="97">
        <f t="shared" si="9"/>
        <v>12700</v>
      </c>
      <c r="L33" s="68">
        <v>0</v>
      </c>
      <c r="M33" s="69">
        <f t="shared" si="6"/>
        <v>0</v>
      </c>
      <c r="N33" s="70">
        <f t="shared" si="7"/>
        <v>0</v>
      </c>
      <c r="O33" s="69">
        <f t="shared" si="8"/>
        <v>1716000</v>
      </c>
      <c r="P33" s="52" t="s">
        <v>35</v>
      </c>
    </row>
    <row r="34" spans="1:16" x14ac:dyDescent="0.25">
      <c r="A34" s="97">
        <v>32</v>
      </c>
      <c r="B34" s="98">
        <v>605</v>
      </c>
      <c r="C34" s="98">
        <v>6</v>
      </c>
      <c r="D34" s="99" t="s">
        <v>12</v>
      </c>
      <c r="E34" s="99">
        <v>547</v>
      </c>
      <c r="F34" s="99">
        <v>0</v>
      </c>
      <c r="G34" s="99">
        <v>86</v>
      </c>
      <c r="H34" s="99">
        <v>0</v>
      </c>
      <c r="I34" s="99">
        <f t="shared" si="0"/>
        <v>633</v>
      </c>
      <c r="J34" s="99">
        <f t="shared" si="1"/>
        <v>696.30000000000007</v>
      </c>
      <c r="K34" s="97">
        <f t="shared" si="9"/>
        <v>12700</v>
      </c>
      <c r="L34" s="68">
        <f t="shared" si="5"/>
        <v>8039100</v>
      </c>
      <c r="M34" s="69">
        <f t="shared" si="6"/>
        <v>8923401</v>
      </c>
      <c r="N34" s="70">
        <f t="shared" si="7"/>
        <v>18500</v>
      </c>
      <c r="O34" s="69">
        <f t="shared" si="8"/>
        <v>1810380.0000000002</v>
      </c>
      <c r="P34" s="52" t="s">
        <v>34</v>
      </c>
    </row>
    <row r="35" spans="1:16" x14ac:dyDescent="0.25">
      <c r="A35" s="97">
        <v>33</v>
      </c>
      <c r="B35" s="98">
        <v>606</v>
      </c>
      <c r="C35" s="98">
        <v>6</v>
      </c>
      <c r="D35" s="99" t="s">
        <v>28</v>
      </c>
      <c r="E35" s="99">
        <v>354</v>
      </c>
      <c r="F35" s="99">
        <v>0</v>
      </c>
      <c r="G35" s="99">
        <v>60</v>
      </c>
      <c r="H35" s="99">
        <v>0</v>
      </c>
      <c r="I35" s="99">
        <f t="shared" ref="I35:I66" si="10">SUM(E35:H35)</f>
        <v>414</v>
      </c>
      <c r="J35" s="99">
        <f t="shared" si="1"/>
        <v>455.40000000000003</v>
      </c>
      <c r="K35" s="97">
        <f t="shared" si="9"/>
        <v>12700</v>
      </c>
      <c r="L35" s="68">
        <v>0</v>
      </c>
      <c r="M35" s="69">
        <f t="shared" si="6"/>
        <v>0</v>
      </c>
      <c r="N35" s="70">
        <f t="shared" si="7"/>
        <v>0</v>
      </c>
      <c r="O35" s="69">
        <f t="shared" si="8"/>
        <v>1184040</v>
      </c>
      <c r="P35" s="52" t="s">
        <v>35</v>
      </c>
    </row>
    <row r="36" spans="1:16" x14ac:dyDescent="0.25">
      <c r="A36" s="97">
        <v>34</v>
      </c>
      <c r="B36" s="98">
        <v>607</v>
      </c>
      <c r="C36" s="98">
        <v>6</v>
      </c>
      <c r="D36" s="99" t="s">
        <v>28</v>
      </c>
      <c r="E36" s="99">
        <v>362</v>
      </c>
      <c r="F36" s="99">
        <v>0</v>
      </c>
      <c r="G36" s="99">
        <v>71</v>
      </c>
      <c r="H36" s="99">
        <v>0</v>
      </c>
      <c r="I36" s="99">
        <f t="shared" si="10"/>
        <v>433</v>
      </c>
      <c r="J36" s="99">
        <f t="shared" si="1"/>
        <v>476.3</v>
      </c>
      <c r="K36" s="97">
        <f t="shared" si="9"/>
        <v>12700</v>
      </c>
      <c r="L36" s="68">
        <f t="shared" si="5"/>
        <v>5499100</v>
      </c>
      <c r="M36" s="69">
        <f t="shared" si="6"/>
        <v>6104001</v>
      </c>
      <c r="N36" s="70">
        <f t="shared" si="7"/>
        <v>12500</v>
      </c>
      <c r="O36" s="69">
        <f t="shared" si="8"/>
        <v>1238380</v>
      </c>
      <c r="P36" s="52" t="s">
        <v>34</v>
      </c>
    </row>
    <row r="37" spans="1:16" x14ac:dyDescent="0.25">
      <c r="A37" s="97">
        <v>35</v>
      </c>
      <c r="B37" s="98">
        <v>701</v>
      </c>
      <c r="C37" s="98">
        <v>7</v>
      </c>
      <c r="D37" s="99" t="s">
        <v>12</v>
      </c>
      <c r="E37" s="99">
        <v>566</v>
      </c>
      <c r="F37" s="99">
        <v>25</v>
      </c>
      <c r="G37" s="99">
        <v>63</v>
      </c>
      <c r="H37" s="99">
        <v>0</v>
      </c>
      <c r="I37" s="99">
        <f t="shared" si="10"/>
        <v>654</v>
      </c>
      <c r="J37" s="99">
        <f t="shared" si="1"/>
        <v>719.40000000000009</v>
      </c>
      <c r="K37" s="97">
        <f>K36+50</f>
        <v>12750</v>
      </c>
      <c r="L37" s="68">
        <f t="shared" si="5"/>
        <v>8338500</v>
      </c>
      <c r="M37" s="69">
        <f t="shared" si="6"/>
        <v>9255735</v>
      </c>
      <c r="N37" s="70">
        <f t="shared" si="7"/>
        <v>19500</v>
      </c>
      <c r="O37" s="69">
        <f t="shared" si="8"/>
        <v>1870440.0000000002</v>
      </c>
      <c r="P37" s="52" t="s">
        <v>34</v>
      </c>
    </row>
    <row r="38" spans="1:16" x14ac:dyDescent="0.25">
      <c r="A38" s="97">
        <v>36</v>
      </c>
      <c r="B38" s="100">
        <v>702</v>
      </c>
      <c r="C38" s="98">
        <v>7</v>
      </c>
      <c r="D38" s="99" t="s">
        <v>12</v>
      </c>
      <c r="E38" s="99">
        <v>566</v>
      </c>
      <c r="F38" s="99">
        <v>25</v>
      </c>
      <c r="G38" s="99">
        <v>63</v>
      </c>
      <c r="H38" s="99">
        <v>0</v>
      </c>
      <c r="I38" s="99">
        <f t="shared" si="10"/>
        <v>654</v>
      </c>
      <c r="J38" s="99">
        <f t="shared" si="1"/>
        <v>719.40000000000009</v>
      </c>
      <c r="K38" s="97">
        <f t="shared" si="9"/>
        <v>12750</v>
      </c>
      <c r="L38" s="68">
        <f t="shared" si="5"/>
        <v>8338500</v>
      </c>
      <c r="M38" s="69">
        <f t="shared" si="6"/>
        <v>9255735</v>
      </c>
      <c r="N38" s="70">
        <f t="shared" si="7"/>
        <v>19500</v>
      </c>
      <c r="O38" s="69">
        <f t="shared" si="8"/>
        <v>1870440.0000000002</v>
      </c>
      <c r="P38" s="52" t="s">
        <v>34</v>
      </c>
    </row>
    <row r="39" spans="1:16" x14ac:dyDescent="0.25">
      <c r="A39" s="97">
        <v>37</v>
      </c>
      <c r="B39" s="98">
        <v>703</v>
      </c>
      <c r="C39" s="98">
        <v>7</v>
      </c>
      <c r="D39" s="99" t="s">
        <v>28</v>
      </c>
      <c r="E39" s="99">
        <v>362</v>
      </c>
      <c r="F39" s="99">
        <v>0</v>
      </c>
      <c r="G39" s="99">
        <v>71</v>
      </c>
      <c r="H39" s="99">
        <v>0</v>
      </c>
      <c r="I39" s="99">
        <f t="shared" si="10"/>
        <v>433</v>
      </c>
      <c r="J39" s="99">
        <f t="shared" si="1"/>
        <v>476.3</v>
      </c>
      <c r="K39" s="97">
        <f t="shared" si="9"/>
        <v>12750</v>
      </c>
      <c r="L39" s="68">
        <v>0</v>
      </c>
      <c r="M39" s="69">
        <f t="shared" si="6"/>
        <v>0</v>
      </c>
      <c r="N39" s="70">
        <f t="shared" si="7"/>
        <v>0</v>
      </c>
      <c r="O39" s="69">
        <f t="shared" si="8"/>
        <v>1238380</v>
      </c>
      <c r="P39" s="52" t="s">
        <v>35</v>
      </c>
    </row>
    <row r="40" spans="1:16" x14ac:dyDescent="0.25">
      <c r="A40" s="97">
        <v>38</v>
      </c>
      <c r="B40" s="100">
        <v>704</v>
      </c>
      <c r="C40" s="98">
        <v>7</v>
      </c>
      <c r="D40" s="99" t="s">
        <v>12</v>
      </c>
      <c r="E40" s="99">
        <v>512</v>
      </c>
      <c r="F40" s="99">
        <v>0</v>
      </c>
      <c r="G40" s="99">
        <v>88</v>
      </c>
      <c r="H40" s="99">
        <v>0</v>
      </c>
      <c r="I40" s="99">
        <f t="shared" si="10"/>
        <v>600</v>
      </c>
      <c r="J40" s="99">
        <f t="shared" si="1"/>
        <v>660</v>
      </c>
      <c r="K40" s="97">
        <f t="shared" si="9"/>
        <v>12750</v>
      </c>
      <c r="L40" s="68">
        <v>0</v>
      </c>
      <c r="M40" s="69">
        <f t="shared" si="6"/>
        <v>0</v>
      </c>
      <c r="N40" s="70">
        <f t="shared" si="7"/>
        <v>0</v>
      </c>
      <c r="O40" s="69">
        <f t="shared" si="8"/>
        <v>1716000</v>
      </c>
      <c r="P40" s="52" t="s">
        <v>35</v>
      </c>
    </row>
    <row r="41" spans="1:16" x14ac:dyDescent="0.25">
      <c r="A41" s="97">
        <v>39</v>
      </c>
      <c r="B41" s="98">
        <v>705</v>
      </c>
      <c r="C41" s="98">
        <v>7</v>
      </c>
      <c r="D41" s="99" t="s">
        <v>12</v>
      </c>
      <c r="E41" s="99">
        <v>547</v>
      </c>
      <c r="F41" s="99">
        <v>0</v>
      </c>
      <c r="G41" s="99">
        <v>86</v>
      </c>
      <c r="H41" s="99">
        <v>0</v>
      </c>
      <c r="I41" s="99">
        <f t="shared" si="10"/>
        <v>633</v>
      </c>
      <c r="J41" s="99">
        <f t="shared" si="1"/>
        <v>696.30000000000007</v>
      </c>
      <c r="K41" s="97">
        <f t="shared" si="9"/>
        <v>12750</v>
      </c>
      <c r="L41" s="68">
        <f t="shared" si="5"/>
        <v>8070750</v>
      </c>
      <c r="M41" s="69">
        <f t="shared" si="6"/>
        <v>8958533</v>
      </c>
      <c r="N41" s="70">
        <f t="shared" si="7"/>
        <v>18500</v>
      </c>
      <c r="O41" s="69">
        <f t="shared" si="8"/>
        <v>1810380.0000000002</v>
      </c>
      <c r="P41" s="52" t="s">
        <v>34</v>
      </c>
    </row>
    <row r="42" spans="1:16" x14ac:dyDescent="0.25">
      <c r="A42" s="97">
        <v>40</v>
      </c>
      <c r="B42" s="100">
        <v>706</v>
      </c>
      <c r="C42" s="98">
        <v>7</v>
      </c>
      <c r="D42" s="99" t="s">
        <v>28</v>
      </c>
      <c r="E42" s="99">
        <v>354</v>
      </c>
      <c r="F42" s="99">
        <v>0</v>
      </c>
      <c r="G42" s="99">
        <v>60</v>
      </c>
      <c r="H42" s="99">
        <v>0</v>
      </c>
      <c r="I42" s="99">
        <f t="shared" si="10"/>
        <v>414</v>
      </c>
      <c r="J42" s="99">
        <f t="shared" si="1"/>
        <v>455.40000000000003</v>
      </c>
      <c r="K42" s="97">
        <f t="shared" si="9"/>
        <v>12750</v>
      </c>
      <c r="L42" s="68">
        <v>0</v>
      </c>
      <c r="M42" s="69">
        <f t="shared" si="6"/>
        <v>0</v>
      </c>
      <c r="N42" s="70">
        <f t="shared" si="7"/>
        <v>0</v>
      </c>
      <c r="O42" s="69">
        <f t="shared" si="8"/>
        <v>1184040</v>
      </c>
      <c r="P42" s="52" t="s">
        <v>35</v>
      </c>
    </row>
    <row r="43" spans="1:16" x14ac:dyDescent="0.25">
      <c r="A43" s="97">
        <v>41</v>
      </c>
      <c r="B43" s="98">
        <v>707</v>
      </c>
      <c r="C43" s="98">
        <v>7</v>
      </c>
      <c r="D43" s="99" t="s">
        <v>28</v>
      </c>
      <c r="E43" s="99">
        <v>362</v>
      </c>
      <c r="F43" s="99">
        <v>0</v>
      </c>
      <c r="G43" s="99">
        <v>71</v>
      </c>
      <c r="H43" s="99">
        <v>0</v>
      </c>
      <c r="I43" s="99">
        <f t="shared" si="10"/>
        <v>433</v>
      </c>
      <c r="J43" s="99">
        <f t="shared" si="1"/>
        <v>476.3</v>
      </c>
      <c r="K43" s="97">
        <f t="shared" si="9"/>
        <v>12750</v>
      </c>
      <c r="L43" s="68">
        <v>0</v>
      </c>
      <c r="M43" s="69">
        <f t="shared" si="6"/>
        <v>0</v>
      </c>
      <c r="N43" s="70">
        <f t="shared" si="7"/>
        <v>0</v>
      </c>
      <c r="O43" s="69">
        <f t="shared" si="8"/>
        <v>1238380</v>
      </c>
      <c r="P43" s="52" t="s">
        <v>35</v>
      </c>
    </row>
    <row r="44" spans="1:16" x14ac:dyDescent="0.25">
      <c r="A44" s="97">
        <v>42</v>
      </c>
      <c r="B44" s="98">
        <v>801</v>
      </c>
      <c r="C44" s="98">
        <v>8</v>
      </c>
      <c r="D44" s="99" t="s">
        <v>12</v>
      </c>
      <c r="E44" s="99">
        <v>566</v>
      </c>
      <c r="F44" s="99">
        <v>25</v>
      </c>
      <c r="G44" s="99">
        <v>63</v>
      </c>
      <c r="H44" s="99">
        <v>0</v>
      </c>
      <c r="I44" s="99">
        <f t="shared" si="10"/>
        <v>654</v>
      </c>
      <c r="J44" s="99">
        <f t="shared" si="1"/>
        <v>719.40000000000009</v>
      </c>
      <c r="K44" s="97">
        <f>K43+50</f>
        <v>12800</v>
      </c>
      <c r="L44" s="68">
        <f t="shared" si="5"/>
        <v>8371200</v>
      </c>
      <c r="M44" s="69">
        <f t="shared" si="6"/>
        <v>9292032</v>
      </c>
      <c r="N44" s="70">
        <f t="shared" si="7"/>
        <v>19500</v>
      </c>
      <c r="O44" s="69">
        <f t="shared" si="8"/>
        <v>1870440.0000000002</v>
      </c>
      <c r="P44" s="52" t="s">
        <v>34</v>
      </c>
    </row>
    <row r="45" spans="1:16" x14ac:dyDescent="0.25">
      <c r="A45" s="97">
        <v>43</v>
      </c>
      <c r="B45" s="98">
        <v>802</v>
      </c>
      <c r="C45" s="98">
        <v>8</v>
      </c>
      <c r="D45" s="99" t="s">
        <v>12</v>
      </c>
      <c r="E45" s="99">
        <v>566</v>
      </c>
      <c r="F45" s="99">
        <v>25</v>
      </c>
      <c r="G45" s="99">
        <v>63</v>
      </c>
      <c r="H45" s="99">
        <v>0</v>
      </c>
      <c r="I45" s="99">
        <f t="shared" si="10"/>
        <v>654</v>
      </c>
      <c r="J45" s="99">
        <f t="shared" si="1"/>
        <v>719.40000000000009</v>
      </c>
      <c r="K45" s="97">
        <f t="shared" si="9"/>
        <v>12800</v>
      </c>
      <c r="L45" s="68">
        <f t="shared" si="5"/>
        <v>8371200</v>
      </c>
      <c r="M45" s="69">
        <f t="shared" si="6"/>
        <v>9292032</v>
      </c>
      <c r="N45" s="70">
        <f t="shared" si="7"/>
        <v>19500</v>
      </c>
      <c r="O45" s="69">
        <f t="shared" si="8"/>
        <v>1870440.0000000002</v>
      </c>
      <c r="P45" s="52" t="s">
        <v>34</v>
      </c>
    </row>
    <row r="46" spans="1:16" x14ac:dyDescent="0.25">
      <c r="A46" s="97">
        <v>44</v>
      </c>
      <c r="B46" s="98">
        <v>803</v>
      </c>
      <c r="C46" s="98">
        <v>8</v>
      </c>
      <c r="D46" s="99" t="s">
        <v>28</v>
      </c>
      <c r="E46" s="99">
        <v>362</v>
      </c>
      <c r="F46" s="99">
        <v>0</v>
      </c>
      <c r="G46" s="99">
        <v>71</v>
      </c>
      <c r="H46" s="99">
        <v>0</v>
      </c>
      <c r="I46" s="99">
        <f t="shared" si="10"/>
        <v>433</v>
      </c>
      <c r="J46" s="99">
        <f t="shared" si="1"/>
        <v>476.3</v>
      </c>
      <c r="K46" s="97">
        <f t="shared" si="9"/>
        <v>12800</v>
      </c>
      <c r="L46" s="68">
        <v>0</v>
      </c>
      <c r="M46" s="69">
        <f t="shared" si="6"/>
        <v>0</v>
      </c>
      <c r="N46" s="70">
        <f t="shared" si="7"/>
        <v>0</v>
      </c>
      <c r="O46" s="69">
        <f t="shared" si="8"/>
        <v>1238380</v>
      </c>
      <c r="P46" s="52" t="s">
        <v>35</v>
      </c>
    </row>
    <row r="47" spans="1:16" x14ac:dyDescent="0.25">
      <c r="A47" s="97">
        <v>45</v>
      </c>
      <c r="B47" s="98">
        <v>804</v>
      </c>
      <c r="C47" s="98">
        <v>8</v>
      </c>
      <c r="D47" s="99" t="s">
        <v>12</v>
      </c>
      <c r="E47" s="99">
        <v>512</v>
      </c>
      <c r="F47" s="99">
        <v>0</v>
      </c>
      <c r="G47" s="99">
        <v>88</v>
      </c>
      <c r="H47" s="99">
        <v>0</v>
      </c>
      <c r="I47" s="99">
        <f t="shared" si="10"/>
        <v>600</v>
      </c>
      <c r="J47" s="99">
        <f t="shared" si="1"/>
        <v>660</v>
      </c>
      <c r="K47" s="97">
        <f t="shared" si="9"/>
        <v>12800</v>
      </c>
      <c r="L47" s="68">
        <v>0</v>
      </c>
      <c r="M47" s="69">
        <f t="shared" si="6"/>
        <v>0</v>
      </c>
      <c r="N47" s="70">
        <f t="shared" si="7"/>
        <v>0</v>
      </c>
      <c r="O47" s="69">
        <f t="shared" si="8"/>
        <v>1716000</v>
      </c>
      <c r="P47" s="52" t="s">
        <v>35</v>
      </c>
    </row>
    <row r="48" spans="1:16" x14ac:dyDescent="0.25">
      <c r="A48" s="97">
        <v>46</v>
      </c>
      <c r="B48" s="98">
        <v>805</v>
      </c>
      <c r="C48" s="98">
        <v>8</v>
      </c>
      <c r="D48" s="99" t="s">
        <v>12</v>
      </c>
      <c r="E48" s="99">
        <v>547</v>
      </c>
      <c r="F48" s="99">
        <v>0</v>
      </c>
      <c r="G48" s="99">
        <v>86</v>
      </c>
      <c r="H48" s="99">
        <v>0</v>
      </c>
      <c r="I48" s="99">
        <f t="shared" si="10"/>
        <v>633</v>
      </c>
      <c r="J48" s="99">
        <f t="shared" si="1"/>
        <v>696.30000000000007</v>
      </c>
      <c r="K48" s="97">
        <f t="shared" si="9"/>
        <v>12800</v>
      </c>
      <c r="L48" s="68">
        <v>0</v>
      </c>
      <c r="M48" s="69">
        <f t="shared" si="6"/>
        <v>0</v>
      </c>
      <c r="N48" s="70">
        <f t="shared" si="7"/>
        <v>0</v>
      </c>
      <c r="O48" s="69">
        <f t="shared" si="8"/>
        <v>1810380.0000000002</v>
      </c>
      <c r="P48" s="52" t="s">
        <v>35</v>
      </c>
    </row>
    <row r="49" spans="1:17" x14ac:dyDescent="0.25">
      <c r="A49" s="97">
        <v>47</v>
      </c>
      <c r="B49" s="98">
        <v>806</v>
      </c>
      <c r="C49" s="98">
        <v>8</v>
      </c>
      <c r="D49" s="99" t="s">
        <v>28</v>
      </c>
      <c r="E49" s="99">
        <v>354</v>
      </c>
      <c r="F49" s="99">
        <v>0</v>
      </c>
      <c r="G49" s="99">
        <v>60</v>
      </c>
      <c r="H49" s="99">
        <v>0</v>
      </c>
      <c r="I49" s="99">
        <f t="shared" si="10"/>
        <v>414</v>
      </c>
      <c r="J49" s="99">
        <f t="shared" si="1"/>
        <v>455.40000000000003</v>
      </c>
      <c r="K49" s="97">
        <f t="shared" si="9"/>
        <v>12800</v>
      </c>
      <c r="L49" s="68">
        <v>0</v>
      </c>
      <c r="M49" s="69">
        <f t="shared" si="6"/>
        <v>0</v>
      </c>
      <c r="N49" s="70">
        <f t="shared" si="7"/>
        <v>0</v>
      </c>
      <c r="O49" s="69">
        <f t="shared" si="8"/>
        <v>1184040</v>
      </c>
      <c r="P49" s="52" t="s">
        <v>35</v>
      </c>
    </row>
    <row r="50" spans="1:17" x14ac:dyDescent="0.25">
      <c r="A50" s="97">
        <v>48</v>
      </c>
      <c r="B50" s="98">
        <v>807</v>
      </c>
      <c r="C50" s="98">
        <v>8</v>
      </c>
      <c r="D50" s="99" t="s">
        <v>28</v>
      </c>
      <c r="E50" s="99">
        <v>362</v>
      </c>
      <c r="F50" s="99">
        <v>0</v>
      </c>
      <c r="G50" s="99">
        <v>71</v>
      </c>
      <c r="H50" s="99">
        <v>0</v>
      </c>
      <c r="I50" s="99">
        <f t="shared" si="10"/>
        <v>433</v>
      </c>
      <c r="J50" s="99">
        <f t="shared" si="1"/>
        <v>476.3</v>
      </c>
      <c r="K50" s="97">
        <f t="shared" si="9"/>
        <v>12800</v>
      </c>
      <c r="L50" s="68">
        <v>0</v>
      </c>
      <c r="M50" s="69">
        <f t="shared" si="6"/>
        <v>0</v>
      </c>
      <c r="N50" s="70">
        <f t="shared" si="7"/>
        <v>0</v>
      </c>
      <c r="O50" s="69">
        <f t="shared" si="8"/>
        <v>1238380</v>
      </c>
      <c r="P50" s="52" t="s">
        <v>35</v>
      </c>
    </row>
    <row r="51" spans="1:17" x14ac:dyDescent="0.25">
      <c r="A51" s="97">
        <v>49</v>
      </c>
      <c r="B51" s="98">
        <v>901</v>
      </c>
      <c r="C51" s="98">
        <v>9</v>
      </c>
      <c r="D51" s="99" t="s">
        <v>12</v>
      </c>
      <c r="E51" s="99">
        <v>566</v>
      </c>
      <c r="F51" s="99">
        <v>25</v>
      </c>
      <c r="G51" s="99">
        <v>63</v>
      </c>
      <c r="H51" s="99">
        <v>0</v>
      </c>
      <c r="I51" s="99">
        <f t="shared" si="10"/>
        <v>654</v>
      </c>
      <c r="J51" s="99">
        <f t="shared" si="1"/>
        <v>719.40000000000009</v>
      </c>
      <c r="K51" s="97">
        <f>K50+50</f>
        <v>12850</v>
      </c>
      <c r="L51" s="68">
        <f t="shared" si="5"/>
        <v>8403900</v>
      </c>
      <c r="M51" s="69">
        <f t="shared" si="6"/>
        <v>9328329</v>
      </c>
      <c r="N51" s="70">
        <f t="shared" si="7"/>
        <v>19500</v>
      </c>
      <c r="O51" s="69">
        <f t="shared" si="8"/>
        <v>1870440.0000000002</v>
      </c>
      <c r="P51" s="52" t="s">
        <v>34</v>
      </c>
    </row>
    <row r="52" spans="1:17" x14ac:dyDescent="0.25">
      <c r="A52" s="97">
        <v>50</v>
      </c>
      <c r="B52" s="98">
        <v>902</v>
      </c>
      <c r="C52" s="98">
        <v>9</v>
      </c>
      <c r="D52" s="99" t="s">
        <v>12</v>
      </c>
      <c r="E52" s="99">
        <v>566</v>
      </c>
      <c r="F52" s="99">
        <v>25</v>
      </c>
      <c r="G52" s="99">
        <v>63</v>
      </c>
      <c r="H52" s="99">
        <v>0</v>
      </c>
      <c r="I52" s="99">
        <f t="shared" si="10"/>
        <v>654</v>
      </c>
      <c r="J52" s="99">
        <f t="shared" si="1"/>
        <v>719.40000000000009</v>
      </c>
      <c r="K52" s="97">
        <f t="shared" si="9"/>
        <v>12850</v>
      </c>
      <c r="L52" s="68">
        <f t="shared" si="5"/>
        <v>8403900</v>
      </c>
      <c r="M52" s="69">
        <f t="shared" si="6"/>
        <v>9328329</v>
      </c>
      <c r="N52" s="70">
        <f t="shared" si="7"/>
        <v>19500</v>
      </c>
      <c r="O52" s="69">
        <f t="shared" si="8"/>
        <v>1870440.0000000002</v>
      </c>
      <c r="P52" s="52" t="s">
        <v>34</v>
      </c>
      <c r="Q52">
        <f>857+43</f>
        <v>900</v>
      </c>
    </row>
    <row r="53" spans="1:17" x14ac:dyDescent="0.25">
      <c r="A53" s="97">
        <v>51</v>
      </c>
      <c r="B53" s="98">
        <v>903</v>
      </c>
      <c r="C53" s="98">
        <v>9</v>
      </c>
      <c r="D53" s="99" t="s">
        <v>28</v>
      </c>
      <c r="E53" s="99">
        <v>362</v>
      </c>
      <c r="F53" s="99">
        <v>0</v>
      </c>
      <c r="G53" s="99">
        <v>71</v>
      </c>
      <c r="H53" s="99">
        <v>0</v>
      </c>
      <c r="I53" s="99">
        <f t="shared" si="10"/>
        <v>433</v>
      </c>
      <c r="J53" s="99">
        <f t="shared" si="1"/>
        <v>476.3</v>
      </c>
      <c r="K53" s="97">
        <f t="shared" si="9"/>
        <v>12850</v>
      </c>
      <c r="L53" s="68">
        <f t="shared" si="5"/>
        <v>5564050</v>
      </c>
      <c r="M53" s="69">
        <f t="shared" si="6"/>
        <v>6176096</v>
      </c>
      <c r="N53" s="70">
        <f t="shared" si="7"/>
        <v>13000</v>
      </c>
      <c r="O53" s="69">
        <f t="shared" si="8"/>
        <v>1238380</v>
      </c>
      <c r="P53" s="52" t="s">
        <v>34</v>
      </c>
    </row>
    <row r="54" spans="1:17" x14ac:dyDescent="0.25">
      <c r="A54" s="97">
        <v>52</v>
      </c>
      <c r="B54" s="98">
        <v>904</v>
      </c>
      <c r="C54" s="98">
        <v>9</v>
      </c>
      <c r="D54" s="99" t="s">
        <v>12</v>
      </c>
      <c r="E54" s="99">
        <v>512</v>
      </c>
      <c r="F54" s="99">
        <v>0</v>
      </c>
      <c r="G54" s="99">
        <v>88</v>
      </c>
      <c r="H54" s="99">
        <v>0</v>
      </c>
      <c r="I54" s="99">
        <f t="shared" si="10"/>
        <v>600</v>
      </c>
      <c r="J54" s="99">
        <f t="shared" si="1"/>
        <v>660</v>
      </c>
      <c r="K54" s="97">
        <f t="shared" si="9"/>
        <v>12850</v>
      </c>
      <c r="L54" s="68">
        <f t="shared" si="5"/>
        <v>7710000</v>
      </c>
      <c r="M54" s="69">
        <f t="shared" si="6"/>
        <v>8558100</v>
      </c>
      <c r="N54" s="70">
        <f t="shared" si="7"/>
        <v>18000</v>
      </c>
      <c r="O54" s="69">
        <f t="shared" si="8"/>
        <v>1716000</v>
      </c>
      <c r="P54" s="52" t="s">
        <v>34</v>
      </c>
    </row>
    <row r="55" spans="1:17" x14ac:dyDescent="0.25">
      <c r="A55" s="97">
        <v>53</v>
      </c>
      <c r="B55" s="98">
        <v>905</v>
      </c>
      <c r="C55" s="98">
        <v>9</v>
      </c>
      <c r="D55" s="99" t="s">
        <v>12</v>
      </c>
      <c r="E55" s="99">
        <v>547</v>
      </c>
      <c r="F55" s="99">
        <v>0</v>
      </c>
      <c r="G55" s="99">
        <v>86</v>
      </c>
      <c r="H55" s="99">
        <v>0</v>
      </c>
      <c r="I55" s="99">
        <f t="shared" si="10"/>
        <v>633</v>
      </c>
      <c r="J55" s="99">
        <f t="shared" si="1"/>
        <v>696.30000000000007</v>
      </c>
      <c r="K55" s="97">
        <f t="shared" si="9"/>
        <v>12850</v>
      </c>
      <c r="L55" s="68">
        <f t="shared" si="5"/>
        <v>8134050</v>
      </c>
      <c r="M55" s="69">
        <f t="shared" si="6"/>
        <v>9028796</v>
      </c>
      <c r="N55" s="70">
        <f t="shared" si="7"/>
        <v>19000</v>
      </c>
      <c r="O55" s="69">
        <f t="shared" si="8"/>
        <v>1810380.0000000002</v>
      </c>
      <c r="P55" s="52" t="s">
        <v>34</v>
      </c>
    </row>
    <row r="56" spans="1:17" x14ac:dyDescent="0.25">
      <c r="A56" s="97">
        <v>54</v>
      </c>
      <c r="B56" s="98">
        <v>906</v>
      </c>
      <c r="C56" s="98">
        <v>9</v>
      </c>
      <c r="D56" s="99" t="s">
        <v>28</v>
      </c>
      <c r="E56" s="99">
        <v>354</v>
      </c>
      <c r="F56" s="99">
        <v>0</v>
      </c>
      <c r="G56" s="99">
        <v>60</v>
      </c>
      <c r="H56" s="99">
        <v>0</v>
      </c>
      <c r="I56" s="99">
        <f t="shared" si="10"/>
        <v>414</v>
      </c>
      <c r="J56" s="99">
        <f t="shared" si="1"/>
        <v>455.40000000000003</v>
      </c>
      <c r="K56" s="97">
        <f t="shared" si="9"/>
        <v>12850</v>
      </c>
      <c r="L56" s="68">
        <f t="shared" si="5"/>
        <v>5319900</v>
      </c>
      <c r="M56" s="69">
        <f t="shared" si="6"/>
        <v>5905089</v>
      </c>
      <c r="N56" s="70">
        <f t="shared" si="7"/>
        <v>12500</v>
      </c>
      <c r="O56" s="69">
        <f t="shared" si="8"/>
        <v>1184040</v>
      </c>
      <c r="P56" s="52" t="s">
        <v>34</v>
      </c>
    </row>
    <row r="57" spans="1:17" x14ac:dyDescent="0.25">
      <c r="A57" s="97">
        <v>55</v>
      </c>
      <c r="B57" s="98">
        <v>907</v>
      </c>
      <c r="C57" s="98">
        <v>9</v>
      </c>
      <c r="D57" s="99" t="s">
        <v>28</v>
      </c>
      <c r="E57" s="99">
        <v>362</v>
      </c>
      <c r="F57" s="99">
        <v>0</v>
      </c>
      <c r="G57" s="99">
        <v>71</v>
      </c>
      <c r="H57" s="99">
        <v>0</v>
      </c>
      <c r="I57" s="99">
        <f t="shared" si="10"/>
        <v>433</v>
      </c>
      <c r="J57" s="99">
        <f t="shared" si="1"/>
        <v>476.3</v>
      </c>
      <c r="K57" s="97">
        <f t="shared" si="9"/>
        <v>12850</v>
      </c>
      <c r="L57" s="68">
        <f t="shared" si="5"/>
        <v>5564050</v>
      </c>
      <c r="M57" s="69">
        <f t="shared" si="6"/>
        <v>6176096</v>
      </c>
      <c r="N57" s="70">
        <f t="shared" si="7"/>
        <v>13000</v>
      </c>
      <c r="O57" s="69">
        <f t="shared" si="8"/>
        <v>1238380</v>
      </c>
      <c r="P57" s="52" t="s">
        <v>34</v>
      </c>
    </row>
    <row r="58" spans="1:17" s="16" customFormat="1" x14ac:dyDescent="0.25">
      <c r="A58" s="101" t="s">
        <v>3</v>
      </c>
      <c r="B58" s="102"/>
      <c r="C58" s="102"/>
      <c r="D58" s="102"/>
      <c r="E58" s="103">
        <f>SUM(E3:E57)</f>
        <v>25790</v>
      </c>
      <c r="F58" s="103">
        <f>SUM(F3:F57)</f>
        <v>400</v>
      </c>
      <c r="G58" s="103"/>
      <c r="H58" s="103">
        <f>SUM(H3:H57)</f>
        <v>525</v>
      </c>
      <c r="I58" s="104">
        <f>SUM(I3:I57)</f>
        <v>30653</v>
      </c>
      <c r="J58" s="104">
        <f>SUM(J3:J57)</f>
        <v>33718.30000000001</v>
      </c>
      <c r="K58" s="105"/>
      <c r="L58" s="71">
        <f t="shared" ref="L58:O58" si="11">SUM(L3:L57)</f>
        <v>244121700</v>
      </c>
      <c r="M58" s="72">
        <f t="shared" si="11"/>
        <v>270975091</v>
      </c>
      <c r="N58" s="73"/>
      <c r="O58" s="72">
        <f t="shared" si="11"/>
        <v>87667580</v>
      </c>
    </row>
    <row r="59" spans="1:17" s="16" customFormat="1" x14ac:dyDescent="0.25">
      <c r="A59" s="62"/>
      <c r="B59" s="54"/>
      <c r="C59" s="54"/>
      <c r="D59" s="54"/>
      <c r="E59" s="54"/>
      <c r="F59" s="54"/>
      <c r="G59" s="54"/>
      <c r="H59" s="54"/>
      <c r="I59" s="55"/>
      <c r="J59" s="55"/>
      <c r="K59" s="63"/>
      <c r="L59" s="74"/>
      <c r="M59" s="75"/>
      <c r="N59" s="76"/>
      <c r="O59" s="77"/>
    </row>
    <row r="60" spans="1:17" x14ac:dyDescent="0.25">
      <c r="A60" s="87" t="s">
        <v>38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</row>
    <row r="61" spans="1:17" ht="57.75" customHeight="1" x14ac:dyDescent="0.25">
      <c r="A61" s="65" t="s">
        <v>1</v>
      </c>
      <c r="B61" s="47" t="s">
        <v>0</v>
      </c>
      <c r="C61" s="47" t="s">
        <v>2</v>
      </c>
      <c r="D61" s="48" t="s">
        <v>11</v>
      </c>
      <c r="E61" s="47" t="s">
        <v>39</v>
      </c>
      <c r="F61" s="49" t="s">
        <v>40</v>
      </c>
      <c r="G61" s="49" t="s">
        <v>37</v>
      </c>
      <c r="H61" s="49" t="s">
        <v>31</v>
      </c>
      <c r="I61" s="50" t="s">
        <v>18</v>
      </c>
      <c r="J61" s="50" t="s">
        <v>20</v>
      </c>
      <c r="K61" s="65" t="s">
        <v>42</v>
      </c>
      <c r="L61" s="48" t="s">
        <v>43</v>
      </c>
      <c r="M61" s="66" t="s">
        <v>44</v>
      </c>
      <c r="N61" s="66" t="s">
        <v>45</v>
      </c>
      <c r="O61" s="66" t="s">
        <v>46</v>
      </c>
      <c r="P61" s="48" t="s">
        <v>33</v>
      </c>
    </row>
    <row r="62" spans="1:17" x14ac:dyDescent="0.25">
      <c r="A62" s="67">
        <v>56</v>
      </c>
      <c r="B62" s="51">
        <v>1001</v>
      </c>
      <c r="C62" s="51">
        <v>10</v>
      </c>
      <c r="D62" s="52" t="s">
        <v>12</v>
      </c>
      <c r="E62" s="52">
        <v>566</v>
      </c>
      <c r="F62" s="52">
        <v>25</v>
      </c>
      <c r="G62" s="52">
        <v>63</v>
      </c>
      <c r="H62" s="52">
        <v>0</v>
      </c>
      <c r="I62" s="52">
        <f>SUM(E62:H62)</f>
        <v>654</v>
      </c>
      <c r="J62" s="52">
        <f t="shared" ref="J62" si="12">I62*1.1</f>
        <v>719.40000000000009</v>
      </c>
      <c r="K62" s="67">
        <f>K57+50</f>
        <v>12900</v>
      </c>
      <c r="L62" s="68">
        <f>I62*K62</f>
        <v>8436600</v>
      </c>
      <c r="M62" s="69">
        <f>ROUND(L62*1.11,0)</f>
        <v>9364626</v>
      </c>
      <c r="N62" s="70">
        <f t="shared" ref="N62" si="13">MROUND((M62*0.025/12),500)</f>
        <v>19500</v>
      </c>
      <c r="O62" s="69">
        <f t="shared" ref="O62" si="14">J62*2600</f>
        <v>1870440.0000000002</v>
      </c>
      <c r="P62" s="52" t="s">
        <v>34</v>
      </c>
    </row>
    <row r="63" spans="1:17" x14ac:dyDescent="0.25">
      <c r="A63" s="67">
        <v>57</v>
      </c>
      <c r="B63" s="51">
        <v>1002</v>
      </c>
      <c r="C63" s="51">
        <v>10</v>
      </c>
      <c r="D63" s="52" t="s">
        <v>12</v>
      </c>
      <c r="E63" s="52">
        <v>566</v>
      </c>
      <c r="F63" s="52">
        <v>25</v>
      </c>
      <c r="G63" s="52">
        <v>63</v>
      </c>
      <c r="H63" s="52">
        <v>0</v>
      </c>
      <c r="I63" s="52">
        <f t="shared" ref="I63:I82" si="15">SUM(E63:H63)</f>
        <v>654</v>
      </c>
      <c r="J63" s="52">
        <f t="shared" ref="J63:J82" si="16">I63*1.1</f>
        <v>719.40000000000009</v>
      </c>
      <c r="K63" s="67">
        <f t="shared" ref="K63:K68" si="17">K62</f>
        <v>12900</v>
      </c>
      <c r="L63" s="68">
        <f t="shared" ref="L63:L82" si="18">I63*K63</f>
        <v>8436600</v>
      </c>
      <c r="M63" s="69">
        <f t="shared" ref="M63:M82" si="19">ROUND(L63*1.11,0)</f>
        <v>9364626</v>
      </c>
      <c r="N63" s="70">
        <f t="shared" ref="N63:N82" si="20">MROUND((M63*0.025/12),500)</f>
        <v>19500</v>
      </c>
      <c r="O63" s="69">
        <f t="shared" ref="O63:O82" si="21">J63*2600</f>
        <v>1870440.0000000002</v>
      </c>
      <c r="P63" s="52" t="s">
        <v>34</v>
      </c>
    </row>
    <row r="64" spans="1:17" x14ac:dyDescent="0.25">
      <c r="A64" s="67">
        <v>58</v>
      </c>
      <c r="B64" s="51">
        <v>1003</v>
      </c>
      <c r="C64" s="51">
        <v>10</v>
      </c>
      <c r="D64" s="52" t="s">
        <v>28</v>
      </c>
      <c r="E64" s="52">
        <v>362</v>
      </c>
      <c r="F64" s="52">
        <v>0</v>
      </c>
      <c r="G64" s="52">
        <v>71</v>
      </c>
      <c r="H64" s="52">
        <v>0</v>
      </c>
      <c r="I64" s="52">
        <f t="shared" si="15"/>
        <v>433</v>
      </c>
      <c r="J64" s="52">
        <f t="shared" si="16"/>
        <v>476.3</v>
      </c>
      <c r="K64" s="67">
        <f t="shared" si="17"/>
        <v>12900</v>
      </c>
      <c r="L64" s="68">
        <f t="shared" si="18"/>
        <v>5585700</v>
      </c>
      <c r="M64" s="69">
        <f t="shared" si="19"/>
        <v>6200127</v>
      </c>
      <c r="N64" s="70">
        <f t="shared" si="20"/>
        <v>13000</v>
      </c>
      <c r="O64" s="69">
        <f t="shared" si="21"/>
        <v>1238380</v>
      </c>
      <c r="P64" s="52" t="s">
        <v>34</v>
      </c>
    </row>
    <row r="65" spans="1:16" x14ac:dyDescent="0.25">
      <c r="A65" s="67">
        <v>59</v>
      </c>
      <c r="B65" s="51">
        <v>1004</v>
      </c>
      <c r="C65" s="51">
        <v>10</v>
      </c>
      <c r="D65" s="52" t="s">
        <v>12</v>
      </c>
      <c r="E65" s="52">
        <v>512</v>
      </c>
      <c r="F65" s="52">
        <v>0</v>
      </c>
      <c r="G65" s="52">
        <v>88</v>
      </c>
      <c r="H65" s="52">
        <v>0</v>
      </c>
      <c r="I65" s="52">
        <f t="shared" si="15"/>
        <v>600</v>
      </c>
      <c r="J65" s="52">
        <f t="shared" si="16"/>
        <v>660</v>
      </c>
      <c r="K65" s="67">
        <f t="shared" si="17"/>
        <v>12900</v>
      </c>
      <c r="L65" s="68">
        <f t="shared" si="18"/>
        <v>7740000</v>
      </c>
      <c r="M65" s="69">
        <f t="shared" si="19"/>
        <v>8591400</v>
      </c>
      <c r="N65" s="70">
        <f t="shared" si="20"/>
        <v>18000</v>
      </c>
      <c r="O65" s="69">
        <f t="shared" si="21"/>
        <v>1716000</v>
      </c>
      <c r="P65" s="52" t="s">
        <v>34</v>
      </c>
    </row>
    <row r="66" spans="1:16" x14ac:dyDescent="0.25">
      <c r="A66" s="67">
        <v>60</v>
      </c>
      <c r="B66" s="51">
        <v>1005</v>
      </c>
      <c r="C66" s="51">
        <v>10</v>
      </c>
      <c r="D66" s="52" t="s">
        <v>12</v>
      </c>
      <c r="E66" s="52">
        <v>547</v>
      </c>
      <c r="F66" s="52">
        <v>0</v>
      </c>
      <c r="G66" s="52">
        <v>86</v>
      </c>
      <c r="H66" s="52">
        <v>0</v>
      </c>
      <c r="I66" s="52">
        <f t="shared" si="15"/>
        <v>633</v>
      </c>
      <c r="J66" s="52">
        <f t="shared" si="16"/>
        <v>696.30000000000007</v>
      </c>
      <c r="K66" s="67">
        <f t="shared" si="17"/>
        <v>12900</v>
      </c>
      <c r="L66" s="68">
        <f t="shared" si="18"/>
        <v>8165700</v>
      </c>
      <c r="M66" s="69">
        <f t="shared" si="19"/>
        <v>9063927</v>
      </c>
      <c r="N66" s="70">
        <f t="shared" si="20"/>
        <v>19000</v>
      </c>
      <c r="O66" s="69">
        <f t="shared" si="21"/>
        <v>1810380.0000000002</v>
      </c>
      <c r="P66" s="52" t="s">
        <v>34</v>
      </c>
    </row>
    <row r="67" spans="1:16" x14ac:dyDescent="0.25">
      <c r="A67" s="67">
        <v>61</v>
      </c>
      <c r="B67" s="51">
        <v>1006</v>
      </c>
      <c r="C67" s="51">
        <v>10</v>
      </c>
      <c r="D67" s="52" t="s">
        <v>28</v>
      </c>
      <c r="E67" s="52">
        <v>354</v>
      </c>
      <c r="F67" s="52">
        <v>0</v>
      </c>
      <c r="G67" s="52">
        <v>60</v>
      </c>
      <c r="H67" s="52">
        <v>0</v>
      </c>
      <c r="I67" s="52">
        <f t="shared" si="15"/>
        <v>414</v>
      </c>
      <c r="J67" s="52">
        <f t="shared" si="16"/>
        <v>455.40000000000003</v>
      </c>
      <c r="K67" s="67">
        <f t="shared" si="17"/>
        <v>12900</v>
      </c>
      <c r="L67" s="68">
        <f t="shared" si="18"/>
        <v>5340600</v>
      </c>
      <c r="M67" s="69">
        <f t="shared" si="19"/>
        <v>5928066</v>
      </c>
      <c r="N67" s="70">
        <f t="shared" si="20"/>
        <v>12500</v>
      </c>
      <c r="O67" s="69">
        <f t="shared" si="21"/>
        <v>1184040</v>
      </c>
      <c r="P67" s="52" t="s">
        <v>34</v>
      </c>
    </row>
    <row r="68" spans="1:16" x14ac:dyDescent="0.25">
      <c r="A68" s="67">
        <v>62</v>
      </c>
      <c r="B68" s="51">
        <v>1007</v>
      </c>
      <c r="C68" s="51">
        <v>10</v>
      </c>
      <c r="D68" s="52" t="s">
        <v>28</v>
      </c>
      <c r="E68" s="52">
        <v>362</v>
      </c>
      <c r="F68" s="52">
        <v>0</v>
      </c>
      <c r="G68" s="52">
        <v>71</v>
      </c>
      <c r="H68" s="52">
        <v>0</v>
      </c>
      <c r="I68" s="52">
        <f t="shared" si="15"/>
        <v>433</v>
      </c>
      <c r="J68" s="52">
        <f t="shared" si="16"/>
        <v>476.3</v>
      </c>
      <c r="K68" s="67">
        <f t="shared" si="17"/>
        <v>12900</v>
      </c>
      <c r="L68" s="68">
        <f t="shared" si="18"/>
        <v>5585700</v>
      </c>
      <c r="M68" s="69">
        <f t="shared" si="19"/>
        <v>6200127</v>
      </c>
      <c r="N68" s="70">
        <f t="shared" si="20"/>
        <v>13000</v>
      </c>
      <c r="O68" s="69">
        <f t="shared" si="21"/>
        <v>1238380</v>
      </c>
      <c r="P68" s="52" t="s">
        <v>34</v>
      </c>
    </row>
    <row r="69" spans="1:16" x14ac:dyDescent="0.25">
      <c r="A69" s="67">
        <v>63</v>
      </c>
      <c r="B69" s="61">
        <v>1101</v>
      </c>
      <c r="C69" s="61">
        <v>11</v>
      </c>
      <c r="D69" s="52" t="s">
        <v>12</v>
      </c>
      <c r="E69" s="52">
        <v>566</v>
      </c>
      <c r="F69" s="52">
        <v>25</v>
      </c>
      <c r="G69" s="52">
        <v>63</v>
      </c>
      <c r="H69" s="52">
        <v>0</v>
      </c>
      <c r="I69" s="52">
        <f t="shared" si="15"/>
        <v>654</v>
      </c>
      <c r="J69" s="52">
        <f t="shared" si="16"/>
        <v>719.40000000000009</v>
      </c>
      <c r="K69" s="78">
        <f>K68+50</f>
        <v>12950</v>
      </c>
      <c r="L69" s="68">
        <f t="shared" si="18"/>
        <v>8469300</v>
      </c>
      <c r="M69" s="69">
        <f t="shared" si="19"/>
        <v>9400923</v>
      </c>
      <c r="N69" s="70">
        <f t="shared" si="20"/>
        <v>19500</v>
      </c>
      <c r="O69" s="69">
        <f t="shared" si="21"/>
        <v>1870440.0000000002</v>
      </c>
      <c r="P69" s="52" t="s">
        <v>34</v>
      </c>
    </row>
    <row r="70" spans="1:16" x14ac:dyDescent="0.25">
      <c r="A70" s="67">
        <v>64</v>
      </c>
      <c r="B70" s="61">
        <v>1102</v>
      </c>
      <c r="C70" s="61">
        <v>11</v>
      </c>
      <c r="D70" s="52" t="s">
        <v>12</v>
      </c>
      <c r="E70" s="52">
        <v>566</v>
      </c>
      <c r="F70" s="52">
        <v>25</v>
      </c>
      <c r="G70" s="52">
        <v>63</v>
      </c>
      <c r="H70" s="52">
        <v>0</v>
      </c>
      <c r="I70" s="52">
        <f t="shared" si="15"/>
        <v>654</v>
      </c>
      <c r="J70" s="52">
        <f t="shared" si="16"/>
        <v>719.40000000000009</v>
      </c>
      <c r="K70" s="78">
        <f t="shared" ref="K70:K75" si="22">K69</f>
        <v>12950</v>
      </c>
      <c r="L70" s="68">
        <f t="shared" si="18"/>
        <v>8469300</v>
      </c>
      <c r="M70" s="69">
        <f t="shared" si="19"/>
        <v>9400923</v>
      </c>
      <c r="N70" s="70">
        <f t="shared" si="20"/>
        <v>19500</v>
      </c>
      <c r="O70" s="69">
        <f t="shared" si="21"/>
        <v>1870440.0000000002</v>
      </c>
      <c r="P70" s="52" t="s">
        <v>34</v>
      </c>
    </row>
    <row r="71" spans="1:16" x14ac:dyDescent="0.25">
      <c r="A71" s="67">
        <v>65</v>
      </c>
      <c r="B71" s="61">
        <v>1103</v>
      </c>
      <c r="C71" s="61">
        <v>11</v>
      </c>
      <c r="D71" s="52" t="s">
        <v>28</v>
      </c>
      <c r="E71" s="52">
        <v>362</v>
      </c>
      <c r="F71" s="52">
        <v>0</v>
      </c>
      <c r="G71" s="52">
        <v>71</v>
      </c>
      <c r="H71" s="52">
        <v>0</v>
      </c>
      <c r="I71" s="52">
        <f t="shared" si="15"/>
        <v>433</v>
      </c>
      <c r="J71" s="52">
        <f t="shared" si="16"/>
        <v>476.3</v>
      </c>
      <c r="K71" s="78">
        <f t="shared" si="22"/>
        <v>12950</v>
      </c>
      <c r="L71" s="68">
        <f t="shared" si="18"/>
        <v>5607350</v>
      </c>
      <c r="M71" s="69">
        <f t="shared" si="19"/>
        <v>6224159</v>
      </c>
      <c r="N71" s="70">
        <f t="shared" si="20"/>
        <v>13000</v>
      </c>
      <c r="O71" s="69">
        <f t="shared" si="21"/>
        <v>1238380</v>
      </c>
      <c r="P71" s="52" t="s">
        <v>34</v>
      </c>
    </row>
    <row r="72" spans="1:16" x14ac:dyDescent="0.25">
      <c r="A72" s="67">
        <v>66</v>
      </c>
      <c r="B72" s="61">
        <v>1104</v>
      </c>
      <c r="C72" s="61">
        <v>11</v>
      </c>
      <c r="D72" s="52" t="s">
        <v>12</v>
      </c>
      <c r="E72" s="52">
        <v>487</v>
      </c>
      <c r="F72" s="52">
        <v>25</v>
      </c>
      <c r="G72" s="52">
        <v>64</v>
      </c>
      <c r="H72" s="52">
        <v>0</v>
      </c>
      <c r="I72" s="52">
        <f t="shared" si="15"/>
        <v>576</v>
      </c>
      <c r="J72" s="52">
        <f t="shared" si="16"/>
        <v>633.6</v>
      </c>
      <c r="K72" s="78">
        <f t="shared" si="22"/>
        <v>12950</v>
      </c>
      <c r="L72" s="68">
        <f t="shared" si="18"/>
        <v>7459200</v>
      </c>
      <c r="M72" s="69">
        <f t="shared" si="19"/>
        <v>8279712</v>
      </c>
      <c r="N72" s="70">
        <f t="shared" si="20"/>
        <v>17000</v>
      </c>
      <c r="O72" s="69">
        <f t="shared" si="21"/>
        <v>1647360</v>
      </c>
      <c r="P72" s="52" t="s">
        <v>34</v>
      </c>
    </row>
    <row r="73" spans="1:16" x14ac:dyDescent="0.25">
      <c r="A73" s="67">
        <v>67</v>
      </c>
      <c r="B73" s="61">
        <v>1105</v>
      </c>
      <c r="C73" s="61">
        <v>11</v>
      </c>
      <c r="D73" s="52" t="s">
        <v>12</v>
      </c>
      <c r="E73" s="52">
        <v>522</v>
      </c>
      <c r="F73" s="52">
        <v>25</v>
      </c>
      <c r="G73" s="52">
        <v>63</v>
      </c>
      <c r="H73" s="52">
        <v>0</v>
      </c>
      <c r="I73" s="52">
        <f t="shared" si="15"/>
        <v>610</v>
      </c>
      <c r="J73" s="52">
        <f t="shared" si="16"/>
        <v>671</v>
      </c>
      <c r="K73" s="78">
        <f t="shared" si="22"/>
        <v>12950</v>
      </c>
      <c r="L73" s="68">
        <f t="shared" si="18"/>
        <v>7899500</v>
      </c>
      <c r="M73" s="69">
        <f t="shared" si="19"/>
        <v>8768445</v>
      </c>
      <c r="N73" s="70">
        <f t="shared" si="20"/>
        <v>18500</v>
      </c>
      <c r="O73" s="69">
        <f t="shared" si="21"/>
        <v>1744600</v>
      </c>
      <c r="P73" s="52" t="s">
        <v>34</v>
      </c>
    </row>
    <row r="74" spans="1:16" x14ac:dyDescent="0.25">
      <c r="A74" s="67">
        <v>68</v>
      </c>
      <c r="B74" s="61">
        <v>1106</v>
      </c>
      <c r="C74" s="61">
        <v>11</v>
      </c>
      <c r="D74" s="52" t="s">
        <v>28</v>
      </c>
      <c r="E74" s="52">
        <v>354</v>
      </c>
      <c r="F74" s="52">
        <v>0</v>
      </c>
      <c r="G74" s="52">
        <v>59</v>
      </c>
      <c r="H74" s="52">
        <v>0</v>
      </c>
      <c r="I74" s="52">
        <f t="shared" si="15"/>
        <v>413</v>
      </c>
      <c r="J74" s="52">
        <f t="shared" si="16"/>
        <v>454.3</v>
      </c>
      <c r="K74" s="78">
        <f t="shared" si="22"/>
        <v>12950</v>
      </c>
      <c r="L74" s="68">
        <f t="shared" si="18"/>
        <v>5348350</v>
      </c>
      <c r="M74" s="69">
        <f t="shared" si="19"/>
        <v>5936669</v>
      </c>
      <c r="N74" s="70">
        <f t="shared" si="20"/>
        <v>12500</v>
      </c>
      <c r="O74" s="69">
        <f t="shared" si="21"/>
        <v>1181180</v>
      </c>
      <c r="P74" s="52" t="s">
        <v>34</v>
      </c>
    </row>
    <row r="75" spans="1:16" x14ac:dyDescent="0.25">
      <c r="A75" s="67">
        <v>69</v>
      </c>
      <c r="B75" s="61">
        <v>1107</v>
      </c>
      <c r="C75" s="61">
        <v>11</v>
      </c>
      <c r="D75" s="52" t="s">
        <v>28</v>
      </c>
      <c r="E75" s="52">
        <v>362</v>
      </c>
      <c r="F75" s="52">
        <v>0</v>
      </c>
      <c r="G75" s="52">
        <v>70</v>
      </c>
      <c r="H75" s="52">
        <v>0</v>
      </c>
      <c r="I75" s="52">
        <f t="shared" si="15"/>
        <v>432</v>
      </c>
      <c r="J75" s="52">
        <f t="shared" si="16"/>
        <v>475.20000000000005</v>
      </c>
      <c r="K75" s="78">
        <f t="shared" si="22"/>
        <v>12950</v>
      </c>
      <c r="L75" s="68">
        <f t="shared" si="18"/>
        <v>5594400</v>
      </c>
      <c r="M75" s="69">
        <f t="shared" si="19"/>
        <v>6209784</v>
      </c>
      <c r="N75" s="70">
        <f t="shared" si="20"/>
        <v>13000</v>
      </c>
      <c r="O75" s="69">
        <f t="shared" si="21"/>
        <v>1235520.0000000002</v>
      </c>
      <c r="P75" s="52" t="s">
        <v>34</v>
      </c>
    </row>
    <row r="76" spans="1:16" x14ac:dyDescent="0.25">
      <c r="A76" s="67">
        <v>70</v>
      </c>
      <c r="B76" s="61">
        <v>1201</v>
      </c>
      <c r="C76" s="61">
        <v>12</v>
      </c>
      <c r="D76" s="52" t="s">
        <v>12</v>
      </c>
      <c r="E76" s="52">
        <v>566</v>
      </c>
      <c r="F76" s="52">
        <v>25</v>
      </c>
      <c r="G76" s="52">
        <v>63</v>
      </c>
      <c r="H76" s="52">
        <v>0</v>
      </c>
      <c r="I76" s="52">
        <f t="shared" si="15"/>
        <v>654</v>
      </c>
      <c r="J76" s="52">
        <f t="shared" si="16"/>
        <v>719.40000000000009</v>
      </c>
      <c r="K76" s="78">
        <f>K75+50</f>
        <v>13000</v>
      </c>
      <c r="L76" s="68">
        <f t="shared" si="18"/>
        <v>8502000</v>
      </c>
      <c r="M76" s="69">
        <f t="shared" si="19"/>
        <v>9437220</v>
      </c>
      <c r="N76" s="70">
        <f t="shared" si="20"/>
        <v>19500</v>
      </c>
      <c r="O76" s="69">
        <f t="shared" si="21"/>
        <v>1870440.0000000002</v>
      </c>
      <c r="P76" s="52" t="s">
        <v>34</v>
      </c>
    </row>
    <row r="77" spans="1:16" x14ac:dyDescent="0.25">
      <c r="A77" s="67">
        <v>71</v>
      </c>
      <c r="B77" s="61">
        <v>1202</v>
      </c>
      <c r="C77" s="61">
        <v>12</v>
      </c>
      <c r="D77" s="52" t="s">
        <v>12</v>
      </c>
      <c r="E77" s="52">
        <v>566</v>
      </c>
      <c r="F77" s="52">
        <v>25</v>
      </c>
      <c r="G77" s="52">
        <v>63</v>
      </c>
      <c r="H77" s="52">
        <v>0</v>
      </c>
      <c r="I77" s="52">
        <f t="shared" si="15"/>
        <v>654</v>
      </c>
      <c r="J77" s="52">
        <f t="shared" si="16"/>
        <v>719.40000000000009</v>
      </c>
      <c r="K77" s="78">
        <f t="shared" ref="K77:K82" si="23">K76</f>
        <v>13000</v>
      </c>
      <c r="L77" s="68">
        <f t="shared" si="18"/>
        <v>8502000</v>
      </c>
      <c r="M77" s="69">
        <f t="shared" si="19"/>
        <v>9437220</v>
      </c>
      <c r="N77" s="70">
        <f t="shared" si="20"/>
        <v>19500</v>
      </c>
      <c r="O77" s="69">
        <f t="shared" si="21"/>
        <v>1870440.0000000002</v>
      </c>
      <c r="P77" s="52" t="s">
        <v>34</v>
      </c>
    </row>
    <row r="78" spans="1:16" x14ac:dyDescent="0.25">
      <c r="A78" s="67">
        <v>72</v>
      </c>
      <c r="B78" s="61">
        <v>1203</v>
      </c>
      <c r="C78" s="61">
        <v>12</v>
      </c>
      <c r="D78" s="52" t="s">
        <v>28</v>
      </c>
      <c r="E78" s="52">
        <v>362</v>
      </c>
      <c r="F78" s="52">
        <v>0</v>
      </c>
      <c r="G78" s="52">
        <v>71</v>
      </c>
      <c r="H78" s="52">
        <v>0</v>
      </c>
      <c r="I78" s="52">
        <f t="shared" si="15"/>
        <v>433</v>
      </c>
      <c r="J78" s="52">
        <f t="shared" si="16"/>
        <v>476.3</v>
      </c>
      <c r="K78" s="78">
        <f t="shared" si="23"/>
        <v>13000</v>
      </c>
      <c r="L78" s="68">
        <f t="shared" si="18"/>
        <v>5629000</v>
      </c>
      <c r="M78" s="69">
        <f t="shared" si="19"/>
        <v>6248190</v>
      </c>
      <c r="N78" s="70">
        <f t="shared" si="20"/>
        <v>13000</v>
      </c>
      <c r="O78" s="69">
        <f t="shared" si="21"/>
        <v>1238380</v>
      </c>
      <c r="P78" s="52" t="s">
        <v>34</v>
      </c>
    </row>
    <row r="79" spans="1:16" x14ac:dyDescent="0.25">
      <c r="A79" s="67">
        <v>73</v>
      </c>
      <c r="B79" s="61">
        <v>1204</v>
      </c>
      <c r="C79" s="61">
        <v>12</v>
      </c>
      <c r="D79" s="52" t="s">
        <v>28</v>
      </c>
      <c r="E79" s="52">
        <v>364</v>
      </c>
      <c r="F79" s="52">
        <v>52</v>
      </c>
      <c r="G79" s="52">
        <v>19</v>
      </c>
      <c r="H79" s="52">
        <v>89</v>
      </c>
      <c r="I79" s="52">
        <f t="shared" si="15"/>
        <v>524</v>
      </c>
      <c r="J79" s="52">
        <f t="shared" si="16"/>
        <v>576.40000000000009</v>
      </c>
      <c r="K79" s="78">
        <f t="shared" si="23"/>
        <v>13000</v>
      </c>
      <c r="L79" s="68">
        <f t="shared" si="18"/>
        <v>6812000</v>
      </c>
      <c r="M79" s="69">
        <f t="shared" si="19"/>
        <v>7561320</v>
      </c>
      <c r="N79" s="70">
        <f t="shared" si="20"/>
        <v>16000</v>
      </c>
      <c r="O79" s="69">
        <f t="shared" si="21"/>
        <v>1498640.0000000002</v>
      </c>
      <c r="P79" s="52" t="s">
        <v>34</v>
      </c>
    </row>
    <row r="80" spans="1:16" x14ac:dyDescent="0.25">
      <c r="A80" s="67">
        <v>74</v>
      </c>
      <c r="B80" s="61">
        <v>1205</v>
      </c>
      <c r="C80" s="61">
        <v>12</v>
      </c>
      <c r="D80" s="52" t="s">
        <v>28</v>
      </c>
      <c r="E80" s="52">
        <v>398</v>
      </c>
      <c r="F80" s="52">
        <v>52</v>
      </c>
      <c r="G80" s="52">
        <v>18</v>
      </c>
      <c r="H80" s="52">
        <v>89</v>
      </c>
      <c r="I80" s="52">
        <f t="shared" si="15"/>
        <v>557</v>
      </c>
      <c r="J80" s="52">
        <f t="shared" si="16"/>
        <v>612.70000000000005</v>
      </c>
      <c r="K80" s="78">
        <f t="shared" si="23"/>
        <v>13000</v>
      </c>
      <c r="L80" s="68">
        <f t="shared" si="18"/>
        <v>7241000</v>
      </c>
      <c r="M80" s="69">
        <f t="shared" si="19"/>
        <v>8037510</v>
      </c>
      <c r="N80" s="70">
        <f t="shared" si="20"/>
        <v>16500</v>
      </c>
      <c r="O80" s="69">
        <f t="shared" si="21"/>
        <v>1593020.0000000002</v>
      </c>
      <c r="P80" s="52" t="s">
        <v>34</v>
      </c>
    </row>
    <row r="81" spans="1:16" x14ac:dyDescent="0.25">
      <c r="A81" s="67">
        <v>75</v>
      </c>
      <c r="B81" s="61">
        <v>1206</v>
      </c>
      <c r="C81" s="61">
        <v>12</v>
      </c>
      <c r="D81" s="52" t="s">
        <v>28</v>
      </c>
      <c r="E81" s="52">
        <v>311</v>
      </c>
      <c r="F81" s="52">
        <v>42</v>
      </c>
      <c r="G81" s="52">
        <v>22</v>
      </c>
      <c r="H81" s="52">
        <v>0</v>
      </c>
      <c r="I81" s="52">
        <f t="shared" si="15"/>
        <v>375</v>
      </c>
      <c r="J81" s="52">
        <f t="shared" si="16"/>
        <v>412.50000000000006</v>
      </c>
      <c r="K81" s="78">
        <f t="shared" si="23"/>
        <v>13000</v>
      </c>
      <c r="L81" s="68">
        <f t="shared" si="18"/>
        <v>4875000</v>
      </c>
      <c r="M81" s="69">
        <f t="shared" si="19"/>
        <v>5411250</v>
      </c>
      <c r="N81" s="70">
        <f t="shared" si="20"/>
        <v>11500</v>
      </c>
      <c r="O81" s="69">
        <f t="shared" si="21"/>
        <v>1072500.0000000002</v>
      </c>
      <c r="P81" s="52" t="s">
        <v>34</v>
      </c>
    </row>
    <row r="82" spans="1:16" x14ac:dyDescent="0.25">
      <c r="A82" s="67">
        <v>76</v>
      </c>
      <c r="B82" s="61">
        <v>1207</v>
      </c>
      <c r="C82" s="61">
        <v>12</v>
      </c>
      <c r="D82" s="52" t="s">
        <v>28</v>
      </c>
      <c r="E82" s="52">
        <v>362</v>
      </c>
      <c r="F82" s="52">
        <v>0</v>
      </c>
      <c r="G82" s="52">
        <v>70</v>
      </c>
      <c r="H82" s="52">
        <v>0</v>
      </c>
      <c r="I82" s="52">
        <f t="shared" si="15"/>
        <v>432</v>
      </c>
      <c r="J82" s="52">
        <f t="shared" si="16"/>
        <v>475.20000000000005</v>
      </c>
      <c r="K82" s="78">
        <f t="shared" si="23"/>
        <v>13000</v>
      </c>
      <c r="L82" s="68">
        <f t="shared" si="18"/>
        <v>5616000</v>
      </c>
      <c r="M82" s="69">
        <f t="shared" si="19"/>
        <v>6233760</v>
      </c>
      <c r="N82" s="70">
        <f t="shared" si="20"/>
        <v>13000</v>
      </c>
      <c r="O82" s="69">
        <f t="shared" si="21"/>
        <v>1235520.0000000002</v>
      </c>
      <c r="P82" s="52" t="s">
        <v>34</v>
      </c>
    </row>
    <row r="83" spans="1:16" x14ac:dyDescent="0.25">
      <c r="A83" s="88" t="s">
        <v>41</v>
      </c>
      <c r="B83" s="89"/>
      <c r="C83" s="89"/>
      <c r="D83" s="90"/>
      <c r="E83" s="64">
        <f t="shared" ref="E83:O83" si="24">SUM(E62:E82)</f>
        <v>9417</v>
      </c>
      <c r="F83" s="64">
        <f t="shared" si="24"/>
        <v>346</v>
      </c>
      <c r="G83" s="64">
        <f t="shared" si="24"/>
        <v>1281</v>
      </c>
      <c r="H83" s="64">
        <f t="shared" si="24"/>
        <v>178</v>
      </c>
      <c r="I83" s="64">
        <f t="shared" si="24"/>
        <v>11222</v>
      </c>
      <c r="J83" s="64">
        <f t="shared" si="24"/>
        <v>12344.2</v>
      </c>
      <c r="K83" s="64"/>
      <c r="L83" s="79">
        <f t="shared" si="24"/>
        <v>145315300</v>
      </c>
      <c r="M83" s="80">
        <f t="shared" si="24"/>
        <v>161299984</v>
      </c>
      <c r="N83" s="81"/>
      <c r="O83" s="80">
        <f t="shared" si="24"/>
        <v>32094920</v>
      </c>
      <c r="P83" s="82"/>
    </row>
  </sheetData>
  <mergeCells count="4">
    <mergeCell ref="A58:D58"/>
    <mergeCell ref="A1:P1"/>
    <mergeCell ref="A60:P60"/>
    <mergeCell ref="A83:D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tabSelected="1" topLeftCell="B1" zoomScale="145" zoomScaleNormal="145" workbookViewId="0">
      <selection activeCell="G13" sqref="G13"/>
    </sheetView>
  </sheetViews>
  <sheetFormatPr defaultRowHeight="16.5" x14ac:dyDescent="0.25"/>
  <cols>
    <col min="1" max="1" width="9.140625" style="21"/>
    <col min="2" max="2" width="10.28515625" style="21" customWidth="1"/>
    <col min="3" max="3" width="18.5703125" style="21" customWidth="1"/>
    <col min="4" max="4" width="10.42578125" style="21" customWidth="1"/>
    <col min="5" max="6" width="11.5703125" style="21" bestFit="1" customWidth="1"/>
    <col min="7" max="7" width="19.28515625" style="21" customWidth="1"/>
    <col min="8" max="8" width="21" style="21" customWidth="1"/>
    <col min="9" max="9" width="17.28515625" style="21" customWidth="1"/>
    <col min="10" max="10" width="19.28515625" style="21" customWidth="1"/>
    <col min="11" max="11" width="16.28515625" style="21" bestFit="1" customWidth="1"/>
    <col min="12" max="12" width="15.28515625" style="21" bestFit="1" customWidth="1"/>
    <col min="13" max="16384" width="9.140625" style="21"/>
  </cols>
  <sheetData>
    <row r="1" spans="1:13" ht="33" x14ac:dyDescent="0.25">
      <c r="A1" s="17" t="s">
        <v>4</v>
      </c>
      <c r="B1" s="17" t="s">
        <v>13</v>
      </c>
      <c r="C1" s="17" t="s">
        <v>10</v>
      </c>
      <c r="D1" s="17" t="s">
        <v>5</v>
      </c>
      <c r="E1" s="17" t="s">
        <v>6</v>
      </c>
      <c r="F1" s="17" t="s">
        <v>7</v>
      </c>
      <c r="G1" s="31" t="s">
        <v>8</v>
      </c>
      <c r="H1" s="31" t="s">
        <v>9</v>
      </c>
      <c r="I1" s="28" t="s">
        <v>16</v>
      </c>
      <c r="M1" s="22"/>
    </row>
    <row r="2" spans="1:13" ht="54" customHeight="1" x14ac:dyDescent="0.25">
      <c r="A2" s="5">
        <v>1</v>
      </c>
      <c r="B2" s="17" t="s">
        <v>14</v>
      </c>
      <c r="C2" s="29" t="s">
        <v>48</v>
      </c>
      <c r="D2" s="5">
        <f>23+32</f>
        <v>55</v>
      </c>
      <c r="E2" s="27">
        <f>'Prime Neelkanth'!I58</f>
        <v>30653</v>
      </c>
      <c r="F2" s="27">
        <f>'Prime Neelkanth'!J58</f>
        <v>33718.30000000001</v>
      </c>
      <c r="G2" s="32">
        <f>'Prime Neelkanth'!L58</f>
        <v>244121700</v>
      </c>
      <c r="H2" s="33">
        <f>'Prime Neelkanth'!M58</f>
        <v>270975091</v>
      </c>
      <c r="I2" s="30">
        <f>'Prime Neelkanth'!O58</f>
        <v>87667580</v>
      </c>
      <c r="J2" s="18"/>
      <c r="K2" s="19"/>
      <c r="L2" s="19"/>
      <c r="M2" s="22"/>
    </row>
    <row r="3" spans="1:13" ht="54" customHeight="1" x14ac:dyDescent="0.25">
      <c r="A3" s="5">
        <v>2</v>
      </c>
      <c r="B3" s="17" t="s">
        <v>15</v>
      </c>
      <c r="C3" s="29" t="s">
        <v>49</v>
      </c>
      <c r="D3" s="5">
        <f>11+10</f>
        <v>21</v>
      </c>
      <c r="E3" s="27">
        <f>'Prime Neelkanth'!I83</f>
        <v>11222</v>
      </c>
      <c r="F3" s="27">
        <f>'Prime Neelkanth'!J83</f>
        <v>12344.2</v>
      </c>
      <c r="G3" s="32">
        <f>'Prime Neelkanth'!L83</f>
        <v>145315300</v>
      </c>
      <c r="H3" s="33">
        <f>'Prime Neelkanth'!M83</f>
        <v>161299984</v>
      </c>
      <c r="I3" s="30">
        <f>'Prime Neelkanth'!O83</f>
        <v>32094920</v>
      </c>
      <c r="J3" s="18"/>
      <c r="K3" s="19"/>
      <c r="L3" s="19"/>
      <c r="M3" s="22"/>
    </row>
    <row r="4" spans="1:13" x14ac:dyDescent="0.25">
      <c r="A4" s="91" t="s">
        <v>3</v>
      </c>
      <c r="B4" s="91"/>
      <c r="C4" s="91"/>
      <c r="D4" s="17">
        <f t="shared" ref="D4:I4" si="0">SUM(D2:D3)</f>
        <v>76</v>
      </c>
      <c r="E4" s="23">
        <f t="shared" si="0"/>
        <v>41875</v>
      </c>
      <c r="F4" s="23">
        <f t="shared" si="0"/>
        <v>46062.500000000015</v>
      </c>
      <c r="G4" s="38">
        <f t="shared" si="0"/>
        <v>389437000</v>
      </c>
      <c r="H4" s="34">
        <f t="shared" si="0"/>
        <v>432275075</v>
      </c>
      <c r="I4" s="39">
        <f t="shared" si="0"/>
        <v>119762500</v>
      </c>
      <c r="J4" s="24"/>
      <c r="K4" s="25"/>
      <c r="M4" s="22"/>
    </row>
    <row r="5" spans="1:13" x14ac:dyDescent="0.25">
      <c r="F5" s="26"/>
      <c r="M5" s="22"/>
    </row>
    <row r="6" spans="1:13" x14ac:dyDescent="0.25">
      <c r="M6" s="22"/>
    </row>
    <row r="7" spans="1:13" x14ac:dyDescent="0.25">
      <c r="J7" s="24">
        <f>F4*2600</f>
        <v>119762500.00000004</v>
      </c>
      <c r="M7" s="22"/>
    </row>
    <row r="8" spans="1:13" x14ac:dyDescent="0.25">
      <c r="J8" s="106">
        <f>J7*12%</f>
        <v>14371500.000000006</v>
      </c>
      <c r="M8" s="22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280E-B12F-49E2-9E5B-E611A3228DF2}">
  <dimension ref="M13:U54"/>
  <sheetViews>
    <sheetView topLeftCell="A19" workbookViewId="0">
      <selection activeCell="O52" sqref="O52"/>
    </sheetView>
  </sheetViews>
  <sheetFormatPr defaultRowHeight="15" x14ac:dyDescent="0.25"/>
  <sheetData>
    <row r="13" spans="13:21" x14ac:dyDescent="0.25">
      <c r="P13" s="46" t="s">
        <v>6</v>
      </c>
      <c r="Q13" s="46"/>
      <c r="R13" s="46" t="s">
        <v>24</v>
      </c>
      <c r="T13" s="16" t="s">
        <v>29</v>
      </c>
    </row>
    <row r="14" spans="13:21" x14ac:dyDescent="0.25">
      <c r="M14" s="42" t="s">
        <v>25</v>
      </c>
      <c r="N14">
        <v>1</v>
      </c>
      <c r="O14" t="s">
        <v>12</v>
      </c>
      <c r="P14">
        <v>52.55</v>
      </c>
      <c r="Q14" s="3">
        <f>P14*10.764</f>
        <v>565.64819999999997</v>
      </c>
      <c r="R14">
        <v>2.3370000000000002</v>
      </c>
      <c r="S14" s="3">
        <f t="shared" ref="Q14:S20" si="0">R14*10.764</f>
        <v>25.155467999999999</v>
      </c>
      <c r="T14">
        <v>5.3</v>
      </c>
      <c r="U14" s="3">
        <v>55</v>
      </c>
    </row>
    <row r="15" spans="13:21" x14ac:dyDescent="0.25">
      <c r="N15">
        <v>2</v>
      </c>
      <c r="O15" t="s">
        <v>12</v>
      </c>
      <c r="P15">
        <v>52.55</v>
      </c>
      <c r="Q15" s="3">
        <f t="shared" si="0"/>
        <v>565.64819999999997</v>
      </c>
      <c r="R15">
        <v>2.3370000000000002</v>
      </c>
      <c r="S15" s="3">
        <f t="shared" si="0"/>
        <v>25.155467999999999</v>
      </c>
      <c r="T15">
        <v>5.3</v>
      </c>
      <c r="U15" s="3">
        <v>55</v>
      </c>
    </row>
    <row r="16" spans="13:21" x14ac:dyDescent="0.25">
      <c r="N16">
        <v>3</v>
      </c>
      <c r="O16" t="s">
        <v>28</v>
      </c>
      <c r="P16">
        <v>33.603000000000002</v>
      </c>
      <c r="Q16" s="3">
        <f t="shared" si="0"/>
        <v>361.70269200000001</v>
      </c>
      <c r="R16">
        <v>0</v>
      </c>
      <c r="S16" s="3">
        <f t="shared" si="0"/>
        <v>0</v>
      </c>
      <c r="T16">
        <v>12</v>
      </c>
      <c r="U16" s="3">
        <v>130</v>
      </c>
    </row>
    <row r="17" spans="13:21" x14ac:dyDescent="0.25">
      <c r="N17">
        <v>4</v>
      </c>
      <c r="O17" t="s">
        <v>12</v>
      </c>
      <c r="P17">
        <v>47.59</v>
      </c>
      <c r="Q17" s="3">
        <f t="shared" si="0"/>
        <v>512.25876000000005</v>
      </c>
      <c r="R17">
        <v>0</v>
      </c>
      <c r="S17" s="3">
        <f t="shared" si="0"/>
        <v>0</v>
      </c>
      <c r="T17">
        <v>1.98</v>
      </c>
      <c r="U17" s="3">
        <v>20</v>
      </c>
    </row>
    <row r="18" spans="13:21" x14ac:dyDescent="0.25">
      <c r="N18">
        <v>5</v>
      </c>
      <c r="O18" t="s">
        <v>12</v>
      </c>
      <c r="P18">
        <v>50.79</v>
      </c>
      <c r="Q18" s="3">
        <f t="shared" si="0"/>
        <v>546.70355999999992</v>
      </c>
      <c r="R18">
        <v>0</v>
      </c>
      <c r="S18" s="3">
        <f t="shared" si="0"/>
        <v>0</v>
      </c>
      <c r="T18">
        <v>4.8</v>
      </c>
      <c r="U18" s="3">
        <v>50</v>
      </c>
    </row>
    <row r="19" spans="13:21" x14ac:dyDescent="0.25">
      <c r="N19">
        <v>6</v>
      </c>
      <c r="O19" t="s">
        <v>28</v>
      </c>
      <c r="P19">
        <v>32.899000000000001</v>
      </c>
      <c r="Q19" s="3">
        <f t="shared" si="0"/>
        <v>354.12483600000002</v>
      </c>
      <c r="R19">
        <v>0</v>
      </c>
      <c r="S19" s="3">
        <f t="shared" si="0"/>
        <v>0</v>
      </c>
      <c r="T19">
        <v>10.199999999999999</v>
      </c>
      <c r="U19" s="3">
        <v>105</v>
      </c>
    </row>
    <row r="20" spans="13:21" x14ac:dyDescent="0.25">
      <c r="N20">
        <v>7</v>
      </c>
      <c r="O20" t="s">
        <v>28</v>
      </c>
      <c r="P20">
        <v>33.598999999999997</v>
      </c>
      <c r="Q20" s="3">
        <f t="shared" si="0"/>
        <v>361.65963599999992</v>
      </c>
      <c r="R20">
        <v>0</v>
      </c>
      <c r="S20" s="3">
        <f t="shared" si="0"/>
        <v>0</v>
      </c>
      <c r="T20">
        <v>10.199999999999999</v>
      </c>
      <c r="U20" s="3">
        <f t="shared" ref="U20" si="1">T20*10.764</f>
        <v>109.79279999999999</v>
      </c>
    </row>
    <row r="24" spans="13:21" x14ac:dyDescent="0.25">
      <c r="M24" s="42" t="s">
        <v>26</v>
      </c>
      <c r="N24">
        <v>1</v>
      </c>
      <c r="O24" t="s">
        <v>12</v>
      </c>
      <c r="P24">
        <v>52.55</v>
      </c>
      <c r="Q24" s="3">
        <f t="shared" ref="Q24" si="2">P24*10.764</f>
        <v>565.64819999999997</v>
      </c>
      <c r="R24">
        <v>2.3370000000000002</v>
      </c>
      <c r="S24" s="3">
        <f t="shared" ref="S24" si="3">R24*10.764</f>
        <v>25.155467999999999</v>
      </c>
      <c r="T24">
        <v>0</v>
      </c>
      <c r="U24">
        <v>0</v>
      </c>
    </row>
    <row r="25" spans="13:21" x14ac:dyDescent="0.25">
      <c r="N25">
        <v>2</v>
      </c>
      <c r="O25" t="s">
        <v>12</v>
      </c>
      <c r="P25">
        <v>52.55</v>
      </c>
      <c r="Q25" s="3">
        <f t="shared" ref="Q25" si="4">P25*10.764</f>
        <v>565.64819999999997</v>
      </c>
      <c r="R25">
        <v>2.3370000000000002</v>
      </c>
      <c r="S25" s="3">
        <f t="shared" ref="S25" si="5">R25*10.764</f>
        <v>25.155467999999999</v>
      </c>
      <c r="T25">
        <v>0</v>
      </c>
      <c r="U25">
        <v>0</v>
      </c>
    </row>
    <row r="26" spans="13:21" x14ac:dyDescent="0.25">
      <c r="N26">
        <v>3</v>
      </c>
      <c r="O26">
        <v>0</v>
      </c>
      <c r="P26">
        <v>0</v>
      </c>
      <c r="Q26" s="3">
        <f t="shared" ref="Q26" si="6">P26*10.764</f>
        <v>0</v>
      </c>
      <c r="R26">
        <v>0</v>
      </c>
      <c r="S26" s="3">
        <f t="shared" ref="S26" si="7">R26*10.764</f>
        <v>0</v>
      </c>
      <c r="T26">
        <v>0</v>
      </c>
      <c r="U26">
        <v>0</v>
      </c>
    </row>
    <row r="27" spans="13:21" x14ac:dyDescent="0.25">
      <c r="N27">
        <v>4</v>
      </c>
      <c r="O27" t="s">
        <v>12</v>
      </c>
      <c r="P27">
        <v>47.59</v>
      </c>
      <c r="Q27" s="3">
        <f t="shared" ref="Q27" si="8">P27*10.764</f>
        <v>512.25876000000005</v>
      </c>
      <c r="R27">
        <v>0</v>
      </c>
      <c r="S27" s="3">
        <f t="shared" ref="S27" si="9">R27*10.764</f>
        <v>0</v>
      </c>
      <c r="T27">
        <v>0</v>
      </c>
      <c r="U27">
        <v>0</v>
      </c>
    </row>
    <row r="28" spans="13:21" x14ac:dyDescent="0.25">
      <c r="N28">
        <v>5</v>
      </c>
      <c r="O28" t="s">
        <v>12</v>
      </c>
      <c r="P28">
        <v>50.79</v>
      </c>
      <c r="Q28" s="3">
        <f t="shared" ref="Q28" si="10">P28*10.764</f>
        <v>546.70355999999992</v>
      </c>
      <c r="R28">
        <v>0</v>
      </c>
      <c r="S28" s="3">
        <f t="shared" ref="S28" si="11">R28*10.764</f>
        <v>0</v>
      </c>
      <c r="T28">
        <v>0</v>
      </c>
      <c r="U28">
        <v>0</v>
      </c>
    </row>
    <row r="29" spans="13:21" x14ac:dyDescent="0.25">
      <c r="N29">
        <v>6</v>
      </c>
      <c r="O29" t="s">
        <v>28</v>
      </c>
      <c r="P29">
        <v>32.899000000000001</v>
      </c>
      <c r="Q29" s="3">
        <f t="shared" ref="Q29" si="12">P29*10.764</f>
        <v>354.12483600000002</v>
      </c>
      <c r="R29">
        <v>0</v>
      </c>
      <c r="S29" s="3">
        <f t="shared" ref="S29" si="13">R29*10.764</f>
        <v>0</v>
      </c>
      <c r="T29">
        <v>0</v>
      </c>
      <c r="U29">
        <v>0</v>
      </c>
    </row>
    <row r="30" spans="13:21" x14ac:dyDescent="0.25">
      <c r="N30">
        <v>7</v>
      </c>
      <c r="O30" t="s">
        <v>28</v>
      </c>
      <c r="P30">
        <v>33.598999999999997</v>
      </c>
      <c r="Q30" s="3">
        <f t="shared" ref="Q30" si="14">P30*10.764</f>
        <v>361.65963599999992</v>
      </c>
      <c r="R30">
        <v>0</v>
      </c>
      <c r="S30" s="3">
        <f t="shared" ref="S30" si="15">R30*10.764</f>
        <v>0</v>
      </c>
      <c r="T30">
        <v>0</v>
      </c>
      <c r="U30">
        <v>0</v>
      </c>
    </row>
    <row r="35" spans="13:21" x14ac:dyDescent="0.25">
      <c r="M35" s="42" t="s">
        <v>27</v>
      </c>
      <c r="N35">
        <v>1</v>
      </c>
      <c r="O35" t="s">
        <v>12</v>
      </c>
      <c r="P35">
        <v>52.55</v>
      </c>
      <c r="Q35" s="3">
        <f t="shared" ref="Q35" si="16">P35*10.764</f>
        <v>565.64819999999997</v>
      </c>
      <c r="R35">
        <v>2.3370000000000002</v>
      </c>
      <c r="S35" s="3">
        <f t="shared" ref="S35" si="17">R35*10.764</f>
        <v>25.155467999999999</v>
      </c>
      <c r="T35">
        <v>0</v>
      </c>
      <c r="U35">
        <v>0</v>
      </c>
    </row>
    <row r="36" spans="13:21" x14ac:dyDescent="0.25">
      <c r="N36">
        <v>2</v>
      </c>
      <c r="O36" t="s">
        <v>12</v>
      </c>
      <c r="P36">
        <v>52.55</v>
      </c>
      <c r="Q36" s="3">
        <f t="shared" ref="Q36" si="18">P36*10.764</f>
        <v>565.64819999999997</v>
      </c>
      <c r="R36">
        <v>2.3370000000000002</v>
      </c>
      <c r="S36" s="3">
        <f t="shared" ref="S36" si="19">R36*10.764</f>
        <v>25.155467999999999</v>
      </c>
      <c r="T36">
        <v>0</v>
      </c>
      <c r="U36">
        <v>0</v>
      </c>
    </row>
    <row r="37" spans="13:21" x14ac:dyDescent="0.25">
      <c r="N37">
        <v>3</v>
      </c>
      <c r="O37" t="s">
        <v>28</v>
      </c>
      <c r="P37">
        <v>33.603000000000002</v>
      </c>
      <c r="Q37" s="3">
        <f t="shared" ref="Q37" si="20">P37*10.764</f>
        <v>361.70269200000001</v>
      </c>
      <c r="R37">
        <v>0</v>
      </c>
      <c r="S37" s="3">
        <f t="shared" ref="S37" si="21">R37*10.764</f>
        <v>0</v>
      </c>
      <c r="T37">
        <v>0</v>
      </c>
      <c r="U37">
        <v>0</v>
      </c>
    </row>
    <row r="38" spans="13:21" x14ac:dyDescent="0.25">
      <c r="N38">
        <v>4</v>
      </c>
      <c r="O38" t="s">
        <v>12</v>
      </c>
      <c r="P38">
        <v>47.59</v>
      </c>
      <c r="Q38" s="3">
        <f t="shared" ref="Q38" si="22">P38*10.764</f>
        <v>512.25876000000005</v>
      </c>
      <c r="R38">
        <v>0</v>
      </c>
      <c r="S38" s="3">
        <f t="shared" ref="S38" si="23">R38*10.764</f>
        <v>0</v>
      </c>
      <c r="T38">
        <v>0</v>
      </c>
      <c r="U38">
        <v>0</v>
      </c>
    </row>
    <row r="39" spans="13:21" x14ac:dyDescent="0.25">
      <c r="N39">
        <v>5</v>
      </c>
      <c r="O39" t="s">
        <v>12</v>
      </c>
      <c r="P39">
        <v>50.79</v>
      </c>
      <c r="Q39" s="3">
        <f t="shared" ref="Q39" si="24">P39*10.764</f>
        <v>546.70355999999992</v>
      </c>
      <c r="R39">
        <v>0</v>
      </c>
      <c r="S39" s="3">
        <f t="shared" ref="S39" si="25">R39*10.764</f>
        <v>0</v>
      </c>
      <c r="T39">
        <v>0</v>
      </c>
      <c r="U39">
        <v>0</v>
      </c>
    </row>
    <row r="40" spans="13:21" x14ac:dyDescent="0.25">
      <c r="N40">
        <v>6</v>
      </c>
      <c r="O40" t="s">
        <v>28</v>
      </c>
      <c r="P40">
        <v>32.899000000000001</v>
      </c>
      <c r="Q40" s="3">
        <f t="shared" ref="Q40" si="26">P40*10.764</f>
        <v>354.12483600000002</v>
      </c>
      <c r="R40">
        <v>0</v>
      </c>
      <c r="S40" s="3">
        <f t="shared" ref="S40" si="27">R40*10.764</f>
        <v>0</v>
      </c>
      <c r="T40">
        <v>0</v>
      </c>
      <c r="U40">
        <v>0</v>
      </c>
    </row>
    <row r="41" spans="13:21" x14ac:dyDescent="0.25">
      <c r="N41">
        <v>7</v>
      </c>
      <c r="O41" t="s">
        <v>28</v>
      </c>
      <c r="P41">
        <v>33.598999999999997</v>
      </c>
      <c r="Q41" s="3">
        <f t="shared" ref="Q41" si="28">P41*10.764</f>
        <v>361.65963599999992</v>
      </c>
      <c r="R41">
        <v>0</v>
      </c>
      <c r="S41" s="3">
        <f t="shared" ref="S41" si="29">R41*10.764</f>
        <v>0</v>
      </c>
      <c r="T41">
        <v>0</v>
      </c>
      <c r="U41">
        <v>0</v>
      </c>
    </row>
    <row r="49" spans="14:15" x14ac:dyDescent="0.25">
      <c r="N49">
        <v>2</v>
      </c>
      <c r="O49">
        <v>7</v>
      </c>
    </row>
    <row r="50" spans="14:15" x14ac:dyDescent="0.25">
      <c r="N50">
        <v>3</v>
      </c>
      <c r="O50">
        <v>6</v>
      </c>
    </row>
    <row r="51" spans="14:15" x14ac:dyDescent="0.25">
      <c r="N51" t="s">
        <v>47</v>
      </c>
      <c r="O51">
        <f>7*7</f>
        <v>49</v>
      </c>
    </row>
    <row r="52" spans="14:15" x14ac:dyDescent="0.25">
      <c r="N52">
        <v>11</v>
      </c>
      <c r="O52">
        <v>7</v>
      </c>
    </row>
    <row r="53" spans="14:15" x14ac:dyDescent="0.25">
      <c r="N53">
        <v>12</v>
      </c>
      <c r="O53">
        <v>7</v>
      </c>
    </row>
    <row r="54" spans="14:15" x14ac:dyDescent="0.25">
      <c r="O54">
        <f>SUM(O49:O53)</f>
        <v>76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K28"/>
  <sheetViews>
    <sheetView topLeftCell="A10" zoomScale="130" zoomScaleNormal="130" workbookViewId="0">
      <selection activeCell="I28" sqref="I28"/>
    </sheetView>
  </sheetViews>
  <sheetFormatPr defaultRowHeight="15" x14ac:dyDescent="0.25"/>
  <cols>
    <col min="6" max="6" width="14.28515625" customWidth="1"/>
  </cols>
  <sheetData>
    <row r="3" spans="2:37" ht="16.5" x14ac:dyDescent="0.3">
      <c r="B3" s="12"/>
      <c r="C3" s="12"/>
      <c r="D3" s="12"/>
      <c r="E3" s="12"/>
      <c r="F3" s="12"/>
      <c r="AE3" s="9"/>
      <c r="AF3" s="10"/>
      <c r="AG3" s="10"/>
      <c r="AH3" s="11"/>
      <c r="AI3" s="9"/>
      <c r="AJ3" s="3"/>
      <c r="AK3" s="3"/>
    </row>
    <row r="4" spans="2:37" ht="16.5" x14ac:dyDescent="0.3">
      <c r="T4" s="9"/>
      <c r="U4" s="9"/>
      <c r="V4" s="9"/>
      <c r="W4" s="13"/>
      <c r="X4" s="9"/>
      <c r="AE4" s="9"/>
      <c r="AF4" s="10"/>
      <c r="AG4" s="10"/>
      <c r="AH4" s="11"/>
      <c r="AI4" s="9"/>
      <c r="AJ4" s="3"/>
      <c r="AK4" s="3"/>
    </row>
    <row r="5" spans="2:37" ht="16.5" x14ac:dyDescent="0.3">
      <c r="T5" s="9"/>
      <c r="U5" s="9"/>
      <c r="V5" s="9"/>
      <c r="W5" s="13"/>
      <c r="X5" s="9"/>
      <c r="AE5" s="9"/>
      <c r="AF5" s="10"/>
      <c r="AG5" s="10"/>
      <c r="AH5" s="11"/>
      <c r="AI5" s="9"/>
      <c r="AJ5" s="3"/>
      <c r="AK5" s="3"/>
    </row>
    <row r="6" spans="2:37" ht="16.5" x14ac:dyDescent="0.3">
      <c r="T6" s="9"/>
      <c r="U6" s="9"/>
      <c r="V6" s="9"/>
      <c r="W6" s="13"/>
      <c r="X6" s="9"/>
      <c r="AE6" s="9"/>
      <c r="AF6" s="10"/>
      <c r="AG6" s="10"/>
      <c r="AH6" s="11"/>
      <c r="AI6" s="9"/>
      <c r="AJ6" s="3"/>
      <c r="AK6" s="3"/>
    </row>
    <row r="7" spans="2:37" ht="16.5" x14ac:dyDescent="0.25">
      <c r="T7" s="9"/>
      <c r="U7" s="9"/>
      <c r="V7" s="9"/>
      <c r="W7" s="13"/>
      <c r="X7" s="9"/>
    </row>
    <row r="8" spans="2:37" ht="16.5" x14ac:dyDescent="0.25">
      <c r="T8" s="9"/>
      <c r="U8" s="9"/>
      <c r="V8" s="9"/>
      <c r="W8" s="13"/>
      <c r="X8" s="9"/>
    </row>
    <row r="9" spans="2:37" ht="16.5" x14ac:dyDescent="0.25">
      <c r="T9" s="9"/>
      <c r="U9" s="9"/>
      <c r="V9" s="9"/>
      <c r="W9" s="13"/>
      <c r="X9" s="9"/>
    </row>
    <row r="10" spans="2:37" ht="16.5" x14ac:dyDescent="0.25">
      <c r="H10" s="1"/>
      <c r="I10" s="1"/>
      <c r="T10" s="9"/>
      <c r="U10" s="9"/>
      <c r="V10" s="9"/>
      <c r="W10" s="13"/>
      <c r="X10" s="9"/>
    </row>
    <row r="11" spans="2:37" ht="16.5" x14ac:dyDescent="0.25">
      <c r="H11" s="1"/>
      <c r="I11" s="1"/>
      <c r="T11" s="9"/>
      <c r="U11" s="9"/>
      <c r="V11" s="9"/>
      <c r="W11" s="13"/>
      <c r="X11" s="9"/>
    </row>
    <row r="12" spans="2:37" ht="16.5" x14ac:dyDescent="0.25">
      <c r="H12" s="1"/>
      <c r="I12" s="1"/>
      <c r="T12" s="14"/>
      <c r="U12" s="14"/>
      <c r="V12" s="14"/>
      <c r="W12" s="14"/>
      <c r="X12" s="8"/>
    </row>
    <row r="13" spans="2:37" ht="16.5" x14ac:dyDescent="0.3">
      <c r="H13" s="1"/>
      <c r="I13" s="1"/>
      <c r="N13" s="3"/>
      <c r="T13" s="6"/>
      <c r="U13" s="6"/>
      <c r="V13" s="6"/>
      <c r="W13" s="6"/>
      <c r="X13" s="6"/>
    </row>
    <row r="14" spans="2:37" ht="16.5" x14ac:dyDescent="0.25">
      <c r="H14" s="1"/>
      <c r="I14" s="1"/>
      <c r="N14" s="3"/>
    </row>
    <row r="15" spans="2:37" x14ac:dyDescent="0.25">
      <c r="N15" s="3"/>
    </row>
    <row r="16" spans="2:37" ht="16.5" x14ac:dyDescent="0.25">
      <c r="N16" s="3"/>
      <c r="P16" s="7"/>
      <c r="Q16" s="7"/>
    </row>
    <row r="17" spans="5:15" x14ac:dyDescent="0.25">
      <c r="N17" s="3"/>
    </row>
    <row r="18" spans="5:15" x14ac:dyDescent="0.25">
      <c r="O18" s="16"/>
    </row>
    <row r="19" spans="5:15" ht="15.75" thickBot="1" x14ac:dyDescent="0.3"/>
    <row r="20" spans="5:15" ht="15.75" thickBot="1" x14ac:dyDescent="0.3">
      <c r="E20" s="43"/>
      <c r="F20" s="43"/>
      <c r="G20" s="43"/>
      <c r="H20" s="45"/>
      <c r="I20" s="43"/>
    </row>
    <row r="21" spans="5:15" ht="15.75" thickBot="1" x14ac:dyDescent="0.3">
      <c r="E21" s="43"/>
      <c r="F21" s="43"/>
      <c r="G21" s="43"/>
      <c r="H21" s="45"/>
      <c r="I21" s="43"/>
    </row>
    <row r="22" spans="5:15" ht="15.75" thickBot="1" x14ac:dyDescent="0.3">
      <c r="E22" s="43"/>
      <c r="F22" s="43"/>
      <c r="G22" s="43"/>
      <c r="H22" s="45"/>
      <c r="I22" s="43"/>
    </row>
    <row r="23" spans="5:15" ht="15.75" thickBot="1" x14ac:dyDescent="0.3">
      <c r="E23" s="43">
        <v>4</v>
      </c>
      <c r="F23" s="43" t="s">
        <v>22</v>
      </c>
      <c r="G23" s="43">
        <v>48.45</v>
      </c>
      <c r="H23" s="45">
        <f t="shared" ref="H23:H27" si="0">G23*10.764</f>
        <v>521.51580000000001</v>
      </c>
      <c r="I23" s="43">
        <v>2</v>
      </c>
    </row>
    <row r="24" spans="5:15" ht="15.75" thickBot="1" x14ac:dyDescent="0.3">
      <c r="E24" s="43">
        <v>5</v>
      </c>
      <c r="F24" s="43" t="s">
        <v>23</v>
      </c>
      <c r="G24" s="43">
        <v>32.4</v>
      </c>
      <c r="H24" s="45">
        <f t="shared" si="0"/>
        <v>348.75359999999995</v>
      </c>
      <c r="I24" s="43">
        <v>3</v>
      </c>
    </row>
    <row r="25" spans="5:15" ht="15.75" thickBot="1" x14ac:dyDescent="0.3">
      <c r="E25" s="43">
        <v>6</v>
      </c>
      <c r="F25" s="43" t="s">
        <v>23</v>
      </c>
      <c r="G25" s="43">
        <v>32.26</v>
      </c>
      <c r="H25" s="45">
        <f t="shared" si="0"/>
        <v>347.24663999999996</v>
      </c>
      <c r="I25" s="43">
        <v>8</v>
      </c>
    </row>
    <row r="26" spans="5:15" ht="15.75" thickBot="1" x14ac:dyDescent="0.3">
      <c r="E26" s="43">
        <v>7</v>
      </c>
      <c r="F26" s="43" t="s">
        <v>22</v>
      </c>
      <c r="G26" s="43">
        <v>48.75</v>
      </c>
      <c r="H26" s="45">
        <f t="shared" si="0"/>
        <v>524.745</v>
      </c>
      <c r="I26" s="43">
        <v>5</v>
      </c>
    </row>
    <row r="27" spans="5:15" ht="15.75" thickBot="1" x14ac:dyDescent="0.3">
      <c r="E27" s="43">
        <v>9</v>
      </c>
      <c r="F27" s="43" t="s">
        <v>22</v>
      </c>
      <c r="G27" s="43">
        <v>49.97</v>
      </c>
      <c r="H27" s="44">
        <f t="shared" si="0"/>
        <v>537.87707999999998</v>
      </c>
      <c r="I27" s="43">
        <v>4</v>
      </c>
    </row>
    <row r="28" spans="5:15" x14ac:dyDescent="0.25">
      <c r="I28" s="60">
        <f>SUM(I20:I27)</f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zoomScale="160" zoomScaleNormal="160" workbookViewId="0">
      <selection activeCell="F5" sqref="F5"/>
    </sheetView>
  </sheetViews>
  <sheetFormatPr defaultRowHeight="16.5" x14ac:dyDescent="0.3"/>
  <cols>
    <col min="1" max="1" width="9.28515625" style="37" bestFit="1" customWidth="1"/>
    <col min="2" max="2" width="9.28515625" style="20" bestFit="1" customWidth="1"/>
    <col min="3" max="3" width="9.28515625" style="20" customWidth="1"/>
    <col min="4" max="4" width="12.140625" style="20" bestFit="1" customWidth="1"/>
    <col min="5" max="5" width="14.28515625" style="20" hidden="1" customWidth="1"/>
    <col min="6" max="6" width="12.5703125" style="20" bestFit="1" customWidth="1"/>
    <col min="7" max="7" width="12.140625" style="20" bestFit="1" customWidth="1"/>
    <col min="8" max="8" width="11.140625" style="20" bestFit="1" customWidth="1"/>
    <col min="9" max="9" width="13.7109375" style="20" bestFit="1" customWidth="1"/>
    <col min="10" max="10" width="11.140625" style="20" hidden="1" customWidth="1"/>
    <col min="11" max="11" width="9.7109375" style="20" bestFit="1" customWidth="1"/>
    <col min="12" max="16384" width="9.140625" style="20"/>
  </cols>
  <sheetData>
    <row r="1" spans="1:13" x14ac:dyDescent="0.3">
      <c r="A1" s="93" t="s">
        <v>19</v>
      </c>
      <c r="B1" s="93"/>
      <c r="C1" s="93"/>
      <c r="F1" s="20" t="s">
        <v>21</v>
      </c>
    </row>
    <row r="2" spans="1:13" s="35" customFormat="1" x14ac:dyDescent="0.3">
      <c r="A2" s="83">
        <v>403</v>
      </c>
      <c r="B2" s="84">
        <v>19.462</v>
      </c>
      <c r="C2" s="85">
        <f>B2*10.764</f>
        <v>209.48896799999997</v>
      </c>
      <c r="D2" s="84">
        <v>2300000</v>
      </c>
      <c r="E2" s="84">
        <f>D2/B2</f>
        <v>118179.01551741856</v>
      </c>
      <c r="F2" s="84">
        <f>D2/C2</f>
        <v>10979.098431569915</v>
      </c>
      <c r="G2" s="84">
        <v>138000</v>
      </c>
      <c r="H2" s="84">
        <v>23000</v>
      </c>
      <c r="I2" s="84">
        <f>D2+G2+H2</f>
        <v>2461000</v>
      </c>
      <c r="J2" s="84">
        <f>I2/B2</f>
        <v>126451.54660363786</v>
      </c>
      <c r="K2" s="84">
        <f>I2/C2</f>
        <v>11747.63532177981</v>
      </c>
      <c r="L2" s="20"/>
    </row>
    <row r="3" spans="1:13" s="35" customFormat="1" x14ac:dyDescent="0.3">
      <c r="A3" s="83">
        <v>605</v>
      </c>
      <c r="B3" s="84">
        <v>27.57</v>
      </c>
      <c r="C3" s="85">
        <f t="shared" ref="C3:C14" si="0">B3*10.764</f>
        <v>296.76347999999996</v>
      </c>
      <c r="D3" s="84">
        <v>2800000</v>
      </c>
      <c r="E3" s="84"/>
      <c r="F3" s="84">
        <f t="shared" ref="F3:F12" si="1">D3/C3</f>
        <v>9435.1232166437749</v>
      </c>
      <c r="G3" s="84">
        <v>168000</v>
      </c>
      <c r="H3" s="84">
        <v>28000</v>
      </c>
      <c r="I3" s="84">
        <f t="shared" ref="I3:I4" si="2">D3+G3+H3</f>
        <v>2996000</v>
      </c>
      <c r="J3" s="84">
        <f t="shared" ref="J3:J4" si="3">I3/B3</f>
        <v>108668.84294523032</v>
      </c>
      <c r="K3" s="84">
        <f t="shared" ref="K3:K4" si="4">I3/C3</f>
        <v>10095.581841808838</v>
      </c>
      <c r="L3" s="20"/>
    </row>
    <row r="4" spans="1:13" x14ac:dyDescent="0.3">
      <c r="A4" s="83">
        <v>1101</v>
      </c>
      <c r="B4" s="84">
        <v>31.655000000000001</v>
      </c>
      <c r="C4" s="85">
        <f t="shared" si="0"/>
        <v>340.73442</v>
      </c>
      <c r="D4" s="84">
        <v>4490000</v>
      </c>
      <c r="E4" s="84"/>
      <c r="F4" s="84">
        <f t="shared" si="1"/>
        <v>13177.418354153948</v>
      </c>
      <c r="G4" s="84">
        <v>269400</v>
      </c>
      <c r="H4" s="84">
        <v>30000</v>
      </c>
      <c r="I4" s="84">
        <f t="shared" si="2"/>
        <v>4789400</v>
      </c>
      <c r="J4" s="84">
        <f t="shared" si="3"/>
        <v>151299.95261412099</v>
      </c>
      <c r="K4" s="84">
        <f t="shared" si="4"/>
        <v>14056.108566900872</v>
      </c>
      <c r="M4" s="36"/>
    </row>
    <row r="5" spans="1:13" x14ac:dyDescent="0.3">
      <c r="A5" s="83">
        <v>509</v>
      </c>
      <c r="B5" s="84">
        <v>30.626999999999999</v>
      </c>
      <c r="C5" s="85">
        <f t="shared" si="0"/>
        <v>329.66902799999997</v>
      </c>
      <c r="D5" s="84">
        <v>4490000</v>
      </c>
      <c r="E5" s="84"/>
      <c r="F5" s="84">
        <f t="shared" si="1"/>
        <v>13619.720442770864</v>
      </c>
      <c r="G5" s="84">
        <v>269400</v>
      </c>
      <c r="H5" s="84">
        <v>30000</v>
      </c>
      <c r="I5" s="84">
        <f t="shared" ref="I5:I7" si="5">D5+G5+H5</f>
        <v>4789400</v>
      </c>
      <c r="J5" s="84">
        <f t="shared" ref="J5:J7" si="6">I5/B5</f>
        <v>156378.35896431253</v>
      </c>
      <c r="K5" s="84">
        <f t="shared" ref="K5:K7" si="7">I5/C5</f>
        <v>14527.904028642935</v>
      </c>
      <c r="M5" s="36"/>
    </row>
    <row r="6" spans="1:13" x14ac:dyDescent="0.3">
      <c r="A6" s="83">
        <v>205</v>
      </c>
      <c r="B6" s="84">
        <v>26.591999999999999</v>
      </c>
      <c r="C6" s="85">
        <f t="shared" si="0"/>
        <v>286.23628799999994</v>
      </c>
      <c r="D6" s="84">
        <v>3200000</v>
      </c>
      <c r="E6" s="84"/>
      <c r="F6" s="84">
        <f t="shared" si="1"/>
        <v>11179.574827353828</v>
      </c>
      <c r="G6" s="84">
        <v>192000</v>
      </c>
      <c r="H6" s="84">
        <v>30000</v>
      </c>
      <c r="I6" s="84">
        <f t="shared" si="5"/>
        <v>3422000</v>
      </c>
      <c r="J6" s="84">
        <f t="shared" si="6"/>
        <v>128685.31889290013</v>
      </c>
      <c r="K6" s="84">
        <f t="shared" si="7"/>
        <v>11955.157831001499</v>
      </c>
    </row>
    <row r="7" spans="1:13" x14ac:dyDescent="0.3">
      <c r="A7" s="83">
        <v>203</v>
      </c>
      <c r="B7" s="84">
        <v>50.984999999999999</v>
      </c>
      <c r="C7" s="85">
        <f t="shared" si="0"/>
        <v>548.80253999999991</v>
      </c>
      <c r="D7" s="84">
        <v>8000000</v>
      </c>
      <c r="E7" s="84"/>
      <c r="F7" s="84">
        <f t="shared" si="1"/>
        <v>14577.192007894135</v>
      </c>
      <c r="G7" s="84">
        <v>480000</v>
      </c>
      <c r="H7" s="84">
        <v>30000</v>
      </c>
      <c r="I7" s="84">
        <f t="shared" si="5"/>
        <v>8510000</v>
      </c>
      <c r="J7" s="84">
        <f t="shared" si="6"/>
        <v>166911.83681474943</v>
      </c>
      <c r="K7" s="84">
        <f t="shared" si="7"/>
        <v>15506.487998397386</v>
      </c>
    </row>
    <row r="8" spans="1:13" x14ac:dyDescent="0.3">
      <c r="A8" s="83">
        <v>606</v>
      </c>
      <c r="B8" s="84">
        <v>29.806999999999999</v>
      </c>
      <c r="C8" s="85">
        <f t="shared" si="0"/>
        <v>320.84254799999997</v>
      </c>
      <c r="D8" s="84">
        <v>4490000</v>
      </c>
      <c r="E8" s="84"/>
      <c r="F8" s="84">
        <f t="shared" si="1"/>
        <v>13994.403261003901</v>
      </c>
      <c r="G8" s="84">
        <v>269400</v>
      </c>
      <c r="H8" s="84">
        <v>30000</v>
      </c>
      <c r="I8" s="84">
        <f t="shared" ref="I8" si="8">D8+G8+H8</f>
        <v>4789400</v>
      </c>
      <c r="J8" s="84">
        <f t="shared" ref="J8" si="9">I8/B8</f>
        <v>160680.37709262926</v>
      </c>
      <c r="K8" s="84">
        <f t="shared" ref="K8" si="10">I8/C8</f>
        <v>14927.571264644115</v>
      </c>
    </row>
    <row r="9" spans="1:13" x14ac:dyDescent="0.3">
      <c r="A9" s="83">
        <v>909</v>
      </c>
      <c r="B9" s="84">
        <v>30.626999999999999</v>
      </c>
      <c r="C9" s="85">
        <f t="shared" si="0"/>
        <v>329.66902799999997</v>
      </c>
      <c r="D9" s="84">
        <v>3500000</v>
      </c>
      <c r="E9" s="84"/>
      <c r="F9" s="84">
        <f t="shared" si="1"/>
        <v>10616.708585678847</v>
      </c>
      <c r="G9" s="84">
        <v>210000</v>
      </c>
      <c r="H9" s="84">
        <v>30000</v>
      </c>
      <c r="I9" s="84">
        <f>D9+G9+H9</f>
        <v>3740000</v>
      </c>
      <c r="J9" s="84">
        <f>I9/B9</f>
        <v>122114.47415678976</v>
      </c>
      <c r="K9" s="84">
        <f>I9/C9</f>
        <v>11344.711460125396</v>
      </c>
    </row>
    <row r="10" spans="1:13" x14ac:dyDescent="0.3">
      <c r="A10" s="83">
        <v>302</v>
      </c>
      <c r="B10" s="84">
        <f>16.278+2.783</f>
        <v>19.061</v>
      </c>
      <c r="C10" s="85">
        <f t="shared" si="0"/>
        <v>205.17260399999998</v>
      </c>
      <c r="D10" s="84">
        <v>2200000</v>
      </c>
      <c r="E10" s="84"/>
      <c r="F10" s="84">
        <f t="shared" si="1"/>
        <v>10722.679135075949</v>
      </c>
      <c r="G10" s="84"/>
      <c r="H10" s="84"/>
      <c r="I10" s="84">
        <f t="shared" ref="I10:I11" si="11">D10+G10+H10</f>
        <v>2200000</v>
      </c>
      <c r="J10" s="84">
        <f t="shared" ref="J10:J11" si="12">I10/B10</f>
        <v>115418.91820995751</v>
      </c>
      <c r="K10" s="84">
        <f t="shared" ref="K10:K11" si="13">I10/C10</f>
        <v>10722.679135075949</v>
      </c>
    </row>
    <row r="11" spans="1:13" x14ac:dyDescent="0.3">
      <c r="A11" s="83">
        <v>609</v>
      </c>
      <c r="B11" s="84">
        <v>30.626999999999999</v>
      </c>
      <c r="C11" s="85">
        <f t="shared" si="0"/>
        <v>329.66902799999997</v>
      </c>
      <c r="D11" s="84">
        <v>3500000</v>
      </c>
      <c r="E11" s="84"/>
      <c r="F11" s="84">
        <f t="shared" si="1"/>
        <v>10616.708585678847</v>
      </c>
      <c r="G11" s="84">
        <v>210000</v>
      </c>
      <c r="H11" s="84">
        <v>30000</v>
      </c>
      <c r="I11" s="84">
        <f t="shared" si="11"/>
        <v>3740000</v>
      </c>
      <c r="J11" s="84">
        <f t="shared" si="12"/>
        <v>122114.47415678976</v>
      </c>
      <c r="K11" s="84">
        <f t="shared" si="13"/>
        <v>11344.711460125396</v>
      </c>
    </row>
    <row r="12" spans="1:13" x14ac:dyDescent="0.3">
      <c r="A12" s="94">
        <v>606</v>
      </c>
      <c r="B12" s="95">
        <v>37.58</v>
      </c>
      <c r="C12" s="96">
        <f t="shared" si="0"/>
        <v>404.51111999999995</v>
      </c>
      <c r="D12" s="95">
        <v>4495000</v>
      </c>
      <c r="E12" s="95"/>
      <c r="F12" s="95">
        <f t="shared" si="1"/>
        <v>11112.179066919101</v>
      </c>
      <c r="G12" s="95">
        <v>224800</v>
      </c>
      <c r="H12" s="95">
        <v>30000</v>
      </c>
      <c r="I12" s="95">
        <f t="shared" ref="I12" si="14">D12+G12+H12</f>
        <v>4749800</v>
      </c>
      <c r="J12" s="84">
        <f t="shared" ref="J12" si="15">I12/B12</f>
        <v>126391.6977115487</v>
      </c>
      <c r="K12" s="84">
        <f t="shared" ref="K12" si="16">I12/C12</f>
        <v>11742.075224038343</v>
      </c>
    </row>
    <row r="13" spans="1:13" x14ac:dyDescent="0.3">
      <c r="A13" s="83">
        <v>603</v>
      </c>
      <c r="B13" s="84">
        <v>33.49</v>
      </c>
      <c r="C13" s="85">
        <f t="shared" si="0"/>
        <v>360.48635999999999</v>
      </c>
      <c r="D13" s="84">
        <v>4475000</v>
      </c>
      <c r="E13" s="84"/>
      <c r="F13" s="84">
        <f t="shared" ref="F13:F15" si="17">D13/C13</f>
        <v>12413.784532651944</v>
      </c>
      <c r="G13" s="84">
        <v>268500</v>
      </c>
      <c r="H13" s="84">
        <v>30000</v>
      </c>
      <c r="I13" s="84">
        <f t="shared" ref="I13" si="18">D13+G13+H13</f>
        <v>4773500</v>
      </c>
      <c r="J13" s="84">
        <f t="shared" ref="J13" si="19">I13/B13</f>
        <v>142535.08510002986</v>
      </c>
      <c r="K13" s="84">
        <f t="shared" ref="K13" si="20">I13/C13</f>
        <v>13241.832506505933</v>
      </c>
    </row>
    <row r="14" spans="1:13" x14ac:dyDescent="0.3">
      <c r="A14" s="83">
        <v>301</v>
      </c>
      <c r="B14" s="84">
        <v>24.87</v>
      </c>
      <c r="C14" s="85">
        <f t="shared" si="0"/>
        <v>267.70067999999998</v>
      </c>
      <c r="D14" s="84">
        <v>3300000</v>
      </c>
      <c r="E14" s="84"/>
      <c r="F14" s="84">
        <f t="shared" si="17"/>
        <v>12327.200663068917</v>
      </c>
      <c r="G14" s="84">
        <v>198000</v>
      </c>
      <c r="H14" s="84">
        <v>30000</v>
      </c>
      <c r="I14" s="84">
        <f t="shared" ref="I14" si="21">D14+G14+H14</f>
        <v>3528000</v>
      </c>
      <c r="J14" s="84">
        <f t="shared" ref="J14" si="22">I14/B14</f>
        <v>141857.65983112183</v>
      </c>
      <c r="K14" s="84">
        <f t="shared" ref="K14" si="23">I14/C14</f>
        <v>13178.898163426407</v>
      </c>
    </row>
    <row r="15" spans="1:13" x14ac:dyDescent="0.3">
      <c r="A15" s="83">
        <v>206</v>
      </c>
      <c r="B15" s="84">
        <f>C15/10.764</f>
        <v>28.985507246376812</v>
      </c>
      <c r="C15" s="85">
        <v>312</v>
      </c>
      <c r="D15" s="84">
        <v>3900000</v>
      </c>
      <c r="E15" s="84"/>
      <c r="F15" s="84">
        <f t="shared" si="17"/>
        <v>12500</v>
      </c>
      <c r="G15" s="84">
        <v>234000</v>
      </c>
      <c r="H15" s="84">
        <v>30000</v>
      </c>
      <c r="I15" s="84">
        <f t="shared" ref="I15" si="24">D15+G15+H15</f>
        <v>4164000</v>
      </c>
      <c r="J15" s="84">
        <f t="shared" ref="J15" si="25">I15/B15</f>
        <v>143658</v>
      </c>
      <c r="K15" s="84">
        <f t="shared" ref="K15" si="26">I15/C15</f>
        <v>13346.153846153846</v>
      </c>
    </row>
    <row r="16" spans="1:13" x14ac:dyDescent="0.3">
      <c r="A16" s="83"/>
      <c r="B16" s="84"/>
      <c r="C16" s="84"/>
      <c r="D16" s="84"/>
      <c r="E16" s="84"/>
      <c r="F16" s="86">
        <f>AVERAGE(F2:F12)</f>
        <v>11820.982355885737</v>
      </c>
      <c r="G16" s="92" t="s">
        <v>17</v>
      </c>
      <c r="H16" s="92"/>
      <c r="I16" s="92"/>
      <c r="J16" s="92"/>
      <c r="K16" s="86">
        <f>AVERAGE(K2:K12)</f>
        <v>12542.78401204914</v>
      </c>
    </row>
    <row r="18" spans="1:11" x14ac:dyDescent="0.3">
      <c r="A18" s="41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x14ac:dyDescent="0.3">
      <c r="A19" s="41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x14ac:dyDescent="0.3">
      <c r="A20" s="41"/>
      <c r="B20" s="36"/>
      <c r="C20" s="40"/>
      <c r="D20" s="36"/>
      <c r="E20" s="40"/>
      <c r="F20" s="36"/>
      <c r="G20" s="36"/>
      <c r="H20" s="36"/>
      <c r="I20" s="36"/>
      <c r="J20" s="36"/>
      <c r="K20" s="36"/>
    </row>
    <row r="21" spans="1:11" x14ac:dyDescent="0.3">
      <c r="A21" s="41"/>
      <c r="B21" s="36"/>
      <c r="C21" s="40"/>
      <c r="D21" s="36"/>
      <c r="E21" s="40"/>
      <c r="F21" s="36"/>
      <c r="G21" s="36"/>
      <c r="H21" s="36"/>
      <c r="I21" s="36"/>
      <c r="J21" s="36"/>
      <c r="K21" s="36"/>
    </row>
    <row r="22" spans="1:11" x14ac:dyDescent="0.3">
      <c r="A22" s="41"/>
      <c r="B22" s="36"/>
      <c r="C22" s="36"/>
      <c r="D22" s="36"/>
      <c r="E22" s="36"/>
      <c r="F22" s="36"/>
      <c r="G22" s="36"/>
      <c r="H22" s="36"/>
      <c r="I22" s="36"/>
      <c r="J22" s="36"/>
      <c r="K22" s="36"/>
    </row>
  </sheetData>
  <mergeCells count="2">
    <mergeCell ref="G16:J16"/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6:C40"/>
  <sheetViews>
    <sheetView topLeftCell="A55" workbookViewId="0">
      <selection activeCell="V77" sqref="V77"/>
    </sheetView>
  </sheetViews>
  <sheetFormatPr defaultRowHeight="15" x14ac:dyDescent="0.25"/>
  <cols>
    <col min="3" max="3" width="12.5703125" bestFit="1" customWidth="1"/>
  </cols>
  <sheetData>
    <row r="36" spans="3:3" x14ac:dyDescent="0.25">
      <c r="C36" s="2"/>
    </row>
    <row r="37" spans="3:3" x14ac:dyDescent="0.25">
      <c r="C37" s="2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C11" sqref="C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Prime Neelkanth</vt:lpstr>
      <vt:lpstr>Total</vt:lpstr>
      <vt:lpstr>Typical </vt:lpstr>
      <vt:lpstr>RERA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2024-12-28T12:14:44Z</dcterms:modified>
</cp:coreProperties>
</file>