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3" sheetId="15" r:id="rId3"/>
    <sheet name="Sheet2" sheetId="14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44525"/>
</workbook>
</file>

<file path=xl/calcChain.xml><?xml version="1.0" encoding="utf-8"?>
<calcChain xmlns="http://schemas.openxmlformats.org/spreadsheetml/2006/main">
  <c r="P15" i="16" l="1"/>
  <c r="Q23" i="17" l="1"/>
  <c r="Q8" i="23"/>
  <c r="W35" i="4" l="1"/>
  <c r="R16" i="17" l="1"/>
  <c r="P9" i="16"/>
  <c r="O7" i="15" l="1"/>
  <c r="Q14" i="14"/>
  <c r="R10" i="13"/>
  <c r="F32" i="4"/>
  <c r="G32" i="4" l="1"/>
  <c r="G31" i="4"/>
  <c r="G30" i="4"/>
  <c r="C3" i="4" l="1"/>
  <c r="P9" i="4"/>
  <c r="Q9" i="4" s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H8" i="4" s="1"/>
  <c r="A8" i="4"/>
  <c r="P7" i="4"/>
  <c r="B7" i="4" s="1"/>
  <c r="C7" i="4" s="1"/>
  <c r="D7" i="4" s="1"/>
  <c r="J7" i="4"/>
  <c r="I7" i="4"/>
  <c r="E7" i="4"/>
  <c r="A7" i="4"/>
  <c r="P6" i="4"/>
  <c r="B6" i="4" s="1"/>
  <c r="C6" i="4" s="1"/>
  <c r="D6" i="4" s="1"/>
  <c r="J6" i="4"/>
  <c r="I6" i="4"/>
  <c r="E6" i="4"/>
  <c r="H6" i="4" s="1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20" i="4"/>
  <c r="B20" i="4" s="1"/>
  <c r="C20" i="4" s="1"/>
  <c r="D20" i="4" s="1"/>
  <c r="J20" i="4"/>
  <c r="I20" i="4"/>
  <c r="E20" i="4"/>
  <c r="A20" i="4"/>
  <c r="H4" i="4" l="1"/>
  <c r="D3" i="4"/>
  <c r="H9" i="4"/>
  <c r="G8" i="4"/>
  <c r="G9" i="4"/>
  <c r="F8" i="4"/>
  <c r="F9" i="4"/>
  <c r="H3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6" i="4"/>
  <c r="W39" i="4" s="1"/>
  <c r="W42" i="4" s="1"/>
  <c r="W43" i="4" l="1"/>
  <c r="Y42" i="4"/>
  <c r="S38" i="4"/>
  <c r="Y44" i="4" l="1"/>
  <c r="Y43" i="4"/>
  <c r="W48" i="4"/>
  <c r="W44" i="4"/>
</calcChain>
</file>

<file path=xl/sharedStrings.xml><?xml version="1.0" encoding="utf-8"?>
<sst xmlns="http://schemas.openxmlformats.org/spreadsheetml/2006/main" count="51" uniqueCount="44">
  <si>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</si>
  <si>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</si>
  <si>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</si>
  <si>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</si>
  <si>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</si>
  <si>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</si>
  <si>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</si>
  <si>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</si>
  <si>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</si>
  <si>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</si>
  <si>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</si>
  <si>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</si>
  <si>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</si>
  <si>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</si>
  <si>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</si>
  <si>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</si>
  <si>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</si>
  <si>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</si>
  <si>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</si>
  <si>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</si>
  <si>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</si>
  <si>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</si>
  <si>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</si>
  <si>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</si>
  <si>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</si>
  <si>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</si>
  <si>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</si>
  <si>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</si>
  <si>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</si>
  <si>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</si>
  <si>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</si>
  <si>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</si>
  <si>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</si>
  <si>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</si>
  <si>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</si>
  <si>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</si>
  <si>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</si>
  <si>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</si>
  <si>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</si>
  <si>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</si>
  <si>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Bal</t>
  </si>
  <si>
    <t>State Bank of India ( RASMECCC Bhayandar ) - ASHISH KRISHNA SHARMA / AKRUTI ASHISH SHARMA / ANITA SURENDRA SHARMA</t>
  </si>
  <si>
    <t>As per reara</t>
  </si>
  <si>
    <t>1 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</si>
</sst>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43" fontId="0" fillId="0" borderId="0" xfId="0" applyNumberForma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14</xdr:col>
      <xdr:colOff>153272</xdr:colOff>
      <xdr:row>29</xdr:row>
      <xdr:rowOff>57902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6249272" cy="53919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14</xdr:col>
      <xdr:colOff>486694</xdr:colOff>
      <xdr:row>32</xdr:row>
      <xdr:rowOff>134193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6582694" cy="60396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14</xdr:col>
      <xdr:colOff>124693</xdr:colOff>
      <xdr:row>30</xdr:row>
      <xdr:rowOff>105534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381000"/>
          <a:ext cx="6220693" cy="543953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18</xdr:col>
      <xdr:colOff>153783</xdr:colOff>
      <xdr:row>31</xdr:row>
      <xdr:rowOff>181798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9907383" cy="58967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162798</xdr:colOff>
      <xdr:row>26</xdr:row>
      <xdr:rowOff>115007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6258798" cy="50680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14</xdr:col>
      <xdr:colOff>124693</xdr:colOff>
      <xdr:row>33</xdr:row>
      <xdr:rowOff>38823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143000"/>
          <a:ext cx="6220693" cy="51823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86588</xdr:colOff>
      <xdr:row>30</xdr:row>
      <xdr:rowOff>38830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182588" cy="52299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13</xdr:col>
      <xdr:colOff>124693</xdr:colOff>
      <xdr:row>35</xdr:row>
      <xdr:rowOff>124587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333500"/>
          <a:ext cx="6220693" cy="545858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21</xdr:col>
      <xdr:colOff>524799</xdr:colOff>
      <xdr:row>34</xdr:row>
      <xdr:rowOff>851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381000"/>
          <a:ext cx="6620799" cy="609685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16</xdr:col>
      <xdr:colOff>581957</xdr:colOff>
      <xdr:row>33</xdr:row>
      <xdr:rowOff>86588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6677957" cy="618258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13</xdr:col>
      <xdr:colOff>410483</xdr:colOff>
      <xdr:row>32</xdr:row>
      <xdr:rowOff>181825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6506483" cy="6087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14</xdr:col>
      <xdr:colOff>581957</xdr:colOff>
      <xdr:row>32</xdr:row>
      <xdr:rowOff>86588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6677957" cy="61825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B13" zoomScaleNormal="100" workbookViewId="0">
      <selection activeCell="G26" sqref="G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625</v>
      </c>
      <c r="C3" s="4">
        <f>B3*1.2</f>
        <v>750</v>
      </c>
      <c r="D3" s="4">
        <f t="shared" ref="D3:D9" si="2">C3*1.2</f>
        <v>900</v>
      </c>
      <c r="E3" s="5">
        <f t="shared" ref="E3:E9" si="3">R3</f>
        <v>9536336</v>
      </c>
      <c r="F3" s="9">
        <f t="shared" ref="F3:F9" si="4">ROUND((E3/B3),0)</f>
        <v>15258</v>
      </c>
      <c r="G3" s="9">
        <f t="shared" ref="G3:G9" si="5">ROUND((E3/C3),0)</f>
        <v>12715</v>
      </c>
      <c r="H3" s="9">
        <f t="shared" ref="H3:H9" si="6">ROUND((E3/D3),0)</f>
        <v>10596</v>
      </c>
      <c r="I3" s="4" t="e">
        <f>#REF!</f>
        <v>#REF!</v>
      </c>
      <c r="J3" s="4">
        <f t="shared" ref="J3:J9" si="7">S3</f>
        <v>0</v>
      </c>
      <c r="O3">
        <v>0</v>
      </c>
      <c r="P3">
        <f t="shared" ref="P3:P9" si="8">O3/1.2</f>
        <v>0</v>
      </c>
      <c r="Q3">
        <v>625</v>
      </c>
      <c r="R3" s="2">
        <v>9536336</v>
      </c>
    </row>
    <row r="4" spans="1:20" x14ac:dyDescent="0.25">
      <c r="A4" s="4">
        <f t="shared" si="0"/>
        <v>0</v>
      </c>
      <c r="B4" s="4">
        <f t="shared" si="1"/>
        <v>444</v>
      </c>
      <c r="C4" s="4">
        <f t="shared" ref="C4:C9" si="9">B4*1.2</f>
        <v>532.79999999999995</v>
      </c>
      <c r="D4" s="4">
        <f t="shared" si="2"/>
        <v>639.3599999999999</v>
      </c>
      <c r="E4" s="5">
        <f t="shared" si="3"/>
        <v>7224664</v>
      </c>
      <c r="F4" s="9">
        <f t="shared" si="4"/>
        <v>16272</v>
      </c>
      <c r="G4" s="9">
        <f t="shared" si="5"/>
        <v>13560</v>
      </c>
      <c r="H4" s="9">
        <f t="shared" si="6"/>
        <v>11300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444</v>
      </c>
      <c r="R4" s="2">
        <v>7224664</v>
      </c>
    </row>
    <row r="5" spans="1:20" x14ac:dyDescent="0.25">
      <c r="A5" s="4">
        <f t="shared" si="0"/>
        <v>0</v>
      </c>
      <c r="B5" s="4">
        <f t="shared" si="1"/>
        <v>444</v>
      </c>
      <c r="C5" s="4">
        <f t="shared" si="9"/>
        <v>532.79999999999995</v>
      </c>
      <c r="D5" s="4">
        <f t="shared" si="2"/>
        <v>639.3599999999999</v>
      </c>
      <c r="E5" s="5">
        <f t="shared" si="3"/>
        <v>7091045</v>
      </c>
      <c r="F5" s="9">
        <f t="shared" si="4"/>
        <v>15971</v>
      </c>
      <c r="G5" s="9">
        <f t="shared" si="5"/>
        <v>13309</v>
      </c>
      <c r="H5" s="9">
        <f t="shared" si="6"/>
        <v>11091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444</v>
      </c>
      <c r="R5" s="2">
        <v>7091045</v>
      </c>
    </row>
    <row r="6" spans="1:20" s="47" customFormat="1" x14ac:dyDescent="0.25">
      <c r="A6" s="45">
        <f t="shared" si="0"/>
        <v>0</v>
      </c>
      <c r="B6" s="45">
        <f t="shared" si="1"/>
        <v>390</v>
      </c>
      <c r="C6" s="45">
        <f t="shared" si="9"/>
        <v>468</v>
      </c>
      <c r="D6" s="45">
        <f t="shared" si="2"/>
        <v>561.6</v>
      </c>
      <c r="E6" s="46">
        <f t="shared" si="3"/>
        <v>6866250</v>
      </c>
      <c r="F6" s="45">
        <f t="shared" si="4"/>
        <v>17606</v>
      </c>
      <c r="G6" s="45">
        <f t="shared" si="5"/>
        <v>14671</v>
      </c>
      <c r="H6" s="45">
        <f t="shared" si="6"/>
        <v>12226</v>
      </c>
      <c r="I6" s="45" t="e">
        <f>#REF!</f>
        <v>#REF!</v>
      </c>
      <c r="J6" s="45">
        <f t="shared" si="7"/>
        <v>0</v>
      </c>
      <c r="O6" s="47">
        <v>0</v>
      </c>
      <c r="P6" s="47">
        <f t="shared" si="8"/>
        <v>0</v>
      </c>
      <c r="Q6" s="47">
        <v>390</v>
      </c>
      <c r="R6" s="48">
        <v>6866250</v>
      </c>
    </row>
    <row r="7" spans="1:20" s="47" customFormat="1" x14ac:dyDescent="0.25">
      <c r="A7" s="45">
        <f t="shared" si="0"/>
        <v>0</v>
      </c>
      <c r="B7" s="45">
        <f t="shared" si="1"/>
        <v>390</v>
      </c>
      <c r="C7" s="45">
        <f t="shared" si="9"/>
        <v>468</v>
      </c>
      <c r="D7" s="45">
        <f t="shared" si="2"/>
        <v>561.6</v>
      </c>
      <c r="E7" s="46">
        <f t="shared" si="3"/>
        <v>7104900</v>
      </c>
      <c r="F7" s="45">
        <f t="shared" si="4"/>
        <v>18218</v>
      </c>
      <c r="G7" s="45">
        <f t="shared" si="5"/>
        <v>15181</v>
      </c>
      <c r="H7" s="45">
        <f t="shared" si="6"/>
        <v>12651</v>
      </c>
      <c r="I7" s="45" t="e">
        <f>#REF!</f>
        <v>#REF!</v>
      </c>
      <c r="J7" s="45">
        <f t="shared" si="7"/>
        <v>0</v>
      </c>
      <c r="O7" s="47">
        <v>0</v>
      </c>
      <c r="P7" s="47">
        <f t="shared" si="8"/>
        <v>0</v>
      </c>
      <c r="Q7" s="47">
        <v>390</v>
      </c>
      <c r="R7" s="48">
        <v>7104900</v>
      </c>
    </row>
    <row r="8" spans="1:20" x14ac:dyDescent="0.25">
      <c r="A8" s="4">
        <f t="shared" si="0"/>
        <v>0</v>
      </c>
      <c r="B8" s="4">
        <f t="shared" si="1"/>
        <v>444</v>
      </c>
      <c r="C8" s="4">
        <f t="shared" si="9"/>
        <v>532.79999999999995</v>
      </c>
      <c r="D8" s="4">
        <f t="shared" si="2"/>
        <v>639.3599999999999</v>
      </c>
      <c r="E8" s="5">
        <f t="shared" si="3"/>
        <v>7269300</v>
      </c>
      <c r="F8" s="9">
        <f t="shared" si="4"/>
        <v>16372</v>
      </c>
      <c r="G8" s="9">
        <f t="shared" si="5"/>
        <v>13644</v>
      </c>
      <c r="H8" s="9">
        <f t="shared" si="6"/>
        <v>11370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444</v>
      </c>
      <c r="R8" s="2">
        <v>7269300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9" si="10">P9/1.2</f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2" t="s">
        <v>36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s="47" customFormat="1" x14ac:dyDescent="0.25">
      <c r="A16" s="45">
        <f t="shared" ref="A16:A25" si="32">N16</f>
        <v>0</v>
      </c>
      <c r="B16" s="45">
        <f t="shared" ref="B16:B25" si="33">Q16</f>
        <v>664</v>
      </c>
      <c r="C16" s="45">
        <f t="shared" ref="C16:C25" si="34">B16*1.2</f>
        <v>796.8</v>
      </c>
      <c r="D16" s="45">
        <f t="shared" ref="D16:D25" si="35">C16*1.2</f>
        <v>956.15999999999985</v>
      </c>
      <c r="E16" s="46">
        <f t="shared" ref="E16:E25" si="36">R16</f>
        <v>14200000</v>
      </c>
      <c r="F16" s="45">
        <f t="shared" ref="F16:F25" si="37">ROUND((E16/B16),0)</f>
        <v>21386</v>
      </c>
      <c r="G16" s="45">
        <f t="shared" ref="G16:G25" si="38">ROUND((E16/C16),0)</f>
        <v>17821</v>
      </c>
      <c r="H16" s="45">
        <f t="shared" ref="H16:H25" si="39">ROUND((E16/D16),0)</f>
        <v>14851</v>
      </c>
      <c r="I16" s="45" t="e">
        <f>#REF!</f>
        <v>#REF!</v>
      </c>
      <c r="J16" s="45">
        <f t="shared" ref="J16:J25" si="40">S16</f>
        <v>0</v>
      </c>
      <c r="O16" s="47">
        <v>0</v>
      </c>
      <c r="P16" s="47">
        <f t="shared" ref="P16:Q25" si="41">O16/1.2</f>
        <v>0</v>
      </c>
      <c r="Q16" s="47">
        <v>664</v>
      </c>
      <c r="R16" s="48">
        <v>14200000</v>
      </c>
    </row>
    <row r="17" spans="1:25" x14ac:dyDescent="0.25">
      <c r="A17" s="4">
        <f t="shared" si="32"/>
        <v>0</v>
      </c>
      <c r="B17" s="4">
        <f t="shared" si="33"/>
        <v>830</v>
      </c>
      <c r="C17" s="4">
        <f t="shared" si="34"/>
        <v>996</v>
      </c>
      <c r="D17" s="4">
        <f t="shared" si="35"/>
        <v>1195.2</v>
      </c>
      <c r="E17" s="5">
        <f t="shared" si="36"/>
        <v>16700000</v>
      </c>
      <c r="F17" s="9">
        <f t="shared" si="37"/>
        <v>20120</v>
      </c>
      <c r="G17" s="9">
        <f t="shared" si="38"/>
        <v>16767</v>
      </c>
      <c r="H17" s="9">
        <f t="shared" si="39"/>
        <v>13973</v>
      </c>
      <c r="I17" s="4" t="e">
        <f>#REF!</f>
        <v>#REF!</v>
      </c>
      <c r="J17" s="4">
        <f t="shared" si="40"/>
        <v>0</v>
      </c>
      <c r="O17">
        <v>0</v>
      </c>
      <c r="P17">
        <f t="shared" si="41"/>
        <v>0</v>
      </c>
      <c r="Q17">
        <v>830</v>
      </c>
      <c r="R17" s="2">
        <v>16700000</v>
      </c>
    </row>
    <row r="18" spans="1:25" x14ac:dyDescent="0.25">
      <c r="A18" s="4">
        <f t="shared" si="32"/>
        <v>0</v>
      </c>
      <c r="B18" s="4">
        <f t="shared" si="33"/>
        <v>420</v>
      </c>
      <c r="C18" s="4">
        <f t="shared" si="34"/>
        <v>504</v>
      </c>
      <c r="D18" s="4">
        <f t="shared" si="35"/>
        <v>604.79999999999995</v>
      </c>
      <c r="E18" s="5">
        <f t="shared" si="36"/>
        <v>8100000</v>
      </c>
      <c r="F18" s="9">
        <f t="shared" si="37"/>
        <v>19286</v>
      </c>
      <c r="G18" s="9">
        <f t="shared" si="38"/>
        <v>16071</v>
      </c>
      <c r="H18" s="9">
        <f t="shared" si="39"/>
        <v>13393</v>
      </c>
      <c r="I18" s="4" t="e">
        <f>#REF!</f>
        <v>#REF!</v>
      </c>
      <c r="J18" s="4">
        <f t="shared" si="40"/>
        <v>0</v>
      </c>
      <c r="O18">
        <v>0</v>
      </c>
      <c r="P18">
        <f t="shared" si="41"/>
        <v>0</v>
      </c>
      <c r="Q18">
        <v>420</v>
      </c>
      <c r="R18" s="2">
        <v>8100000</v>
      </c>
    </row>
    <row r="19" spans="1:25" x14ac:dyDescent="0.25">
      <c r="A19" s="4">
        <f t="shared" ref="A19:A22" si="42">N19</f>
        <v>0</v>
      </c>
      <c r="B19" s="4">
        <f t="shared" ref="B19:B22" si="43">Q19</f>
        <v>390</v>
      </c>
      <c r="C19" s="4">
        <f t="shared" ref="C19:C22" si="44">B19*1.2</f>
        <v>468</v>
      </c>
      <c r="D19" s="4">
        <f t="shared" ref="D19:D22" si="45">C19*1.2</f>
        <v>561.6</v>
      </c>
      <c r="E19" s="5">
        <f t="shared" ref="E19:E22" si="46">R19</f>
        <v>7900000</v>
      </c>
      <c r="F19" s="9">
        <f t="shared" ref="F19:F22" si="47">ROUND((E19/B19),0)</f>
        <v>20256</v>
      </c>
      <c r="G19" s="9">
        <f t="shared" ref="G19:G22" si="48">ROUND((E19/C19),0)</f>
        <v>16880</v>
      </c>
      <c r="H19" s="9">
        <f t="shared" ref="H19:H22" si="49">ROUND((E19/D19),0)</f>
        <v>14067</v>
      </c>
      <c r="I19" s="4" t="e">
        <f>#REF!</f>
        <v>#REF!</v>
      </c>
      <c r="J19" s="4">
        <f t="shared" ref="J19:J22" si="50">S19</f>
        <v>0</v>
      </c>
      <c r="O19">
        <v>0</v>
      </c>
      <c r="P19">
        <f t="shared" ref="P19:P22" si="51">O19/1.2</f>
        <v>0</v>
      </c>
      <c r="Q19">
        <v>390</v>
      </c>
      <c r="R19" s="2">
        <v>7900000</v>
      </c>
    </row>
    <row r="20" spans="1:25" s="50" customFormat="1" x14ac:dyDescent="0.25">
      <c r="A20" s="9">
        <f t="shared" si="42"/>
        <v>0</v>
      </c>
      <c r="B20" s="9">
        <f t="shared" si="43"/>
        <v>444</v>
      </c>
      <c r="C20" s="9">
        <f t="shared" si="44"/>
        <v>532.79999999999995</v>
      </c>
      <c r="D20" s="9">
        <f t="shared" si="45"/>
        <v>639.3599999999999</v>
      </c>
      <c r="E20" s="49">
        <f t="shared" si="46"/>
        <v>9100000</v>
      </c>
      <c r="F20" s="9">
        <f t="shared" si="47"/>
        <v>20495</v>
      </c>
      <c r="G20" s="9">
        <f t="shared" si="48"/>
        <v>17080</v>
      </c>
      <c r="H20" s="9">
        <f t="shared" si="49"/>
        <v>14233</v>
      </c>
      <c r="I20" s="9" t="e">
        <f>#REF!</f>
        <v>#REF!</v>
      </c>
      <c r="J20" s="9">
        <f t="shared" si="50"/>
        <v>0</v>
      </c>
      <c r="O20" s="50">
        <v>0</v>
      </c>
      <c r="P20" s="50">
        <f t="shared" si="51"/>
        <v>0</v>
      </c>
      <c r="Q20" s="50">
        <v>444</v>
      </c>
      <c r="R20" s="51">
        <v>9100000</v>
      </c>
    </row>
    <row r="21" spans="1:25" s="45" customFormat="1" x14ac:dyDescent="0.25">
      <c r="A21" s="45">
        <f t="shared" si="42"/>
        <v>0</v>
      </c>
      <c r="B21" s="45">
        <f t="shared" si="43"/>
        <v>420</v>
      </c>
      <c r="C21" s="45">
        <f t="shared" si="44"/>
        <v>504</v>
      </c>
      <c r="D21" s="45">
        <f t="shared" si="45"/>
        <v>604.79999999999995</v>
      </c>
      <c r="E21" s="46">
        <f t="shared" si="46"/>
        <v>8900000</v>
      </c>
      <c r="F21" s="45">
        <f t="shared" si="47"/>
        <v>21190</v>
      </c>
      <c r="G21" s="45">
        <f t="shared" si="48"/>
        <v>17659</v>
      </c>
      <c r="H21" s="45">
        <f t="shared" si="49"/>
        <v>14716</v>
      </c>
      <c r="I21" s="45" t="e">
        <f>#REF!</f>
        <v>#REF!</v>
      </c>
      <c r="J21" s="45">
        <f t="shared" si="50"/>
        <v>0</v>
      </c>
      <c r="O21" s="45">
        <v>0</v>
      </c>
      <c r="P21" s="45">
        <f t="shared" si="51"/>
        <v>0</v>
      </c>
      <c r="Q21" s="45">
        <v>420</v>
      </c>
      <c r="R21" s="46">
        <v>8900000</v>
      </c>
    </row>
    <row r="22" spans="1:25" x14ac:dyDescent="0.25">
      <c r="A22" s="4">
        <f t="shared" si="42"/>
        <v>0</v>
      </c>
      <c r="B22" s="4">
        <f t="shared" si="43"/>
        <v>664</v>
      </c>
      <c r="C22" s="4">
        <f t="shared" si="44"/>
        <v>796.8</v>
      </c>
      <c r="D22" s="4">
        <f t="shared" si="45"/>
        <v>956.15999999999985</v>
      </c>
      <c r="E22" s="5">
        <f t="shared" si="46"/>
        <v>14000000</v>
      </c>
      <c r="F22" s="9">
        <f t="shared" si="47"/>
        <v>21084</v>
      </c>
      <c r="G22" s="9">
        <f t="shared" si="48"/>
        <v>17570</v>
      </c>
      <c r="H22" s="9">
        <f t="shared" si="49"/>
        <v>14642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v>664</v>
      </c>
      <c r="R22" s="2">
        <v>14000000</v>
      </c>
    </row>
    <row r="23" spans="1:25" x14ac:dyDescent="0.25">
      <c r="A23" s="4">
        <f t="shared" ref="A23" si="52">N23</f>
        <v>0</v>
      </c>
      <c r="B23" s="4">
        <f t="shared" ref="B23" si="53">Q23</f>
        <v>0</v>
      </c>
      <c r="C23" s="4">
        <f t="shared" ref="C23" si="54">B23*1.2</f>
        <v>0</v>
      </c>
      <c r="D23" s="4">
        <f t="shared" ref="D23" si="55">C23*1.2</f>
        <v>0</v>
      </c>
      <c r="E23" s="5">
        <f t="shared" ref="E23" si="56">R23</f>
        <v>0</v>
      </c>
      <c r="F23" s="9" t="e">
        <f t="shared" ref="F23" si="57">ROUND((E23/B23),0)</f>
        <v>#DIV/0!</v>
      </c>
      <c r="G23" s="9" t="e">
        <f t="shared" ref="G23" si="58">ROUND((E23/C23),0)</f>
        <v>#DIV/0!</v>
      </c>
      <c r="H23" s="9" t="e">
        <f t="shared" ref="H23" si="59">ROUND((E23/D23),0)</f>
        <v>#DIV/0!</v>
      </c>
      <c r="I23" s="4" t="e">
        <f>#REF!</f>
        <v>#REF!</v>
      </c>
      <c r="J23" s="4">
        <f t="shared" ref="J23" si="60">S23</f>
        <v>0</v>
      </c>
      <c r="O23">
        <v>0</v>
      </c>
      <c r="P23">
        <f t="shared" ref="P23" si="61">O23/1.2</f>
        <v>0</v>
      </c>
      <c r="Q23">
        <f t="shared" ref="Q23" si="62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20500</v>
      </c>
      <c r="X26" s="20" t="s">
        <v>38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S28" s="10"/>
      <c r="T28" s="10"/>
      <c r="U28" s="17" t="s">
        <v>15</v>
      </c>
      <c r="V28" s="18"/>
      <c r="W28" s="19">
        <f>W26-W27</f>
        <v>18000</v>
      </c>
      <c r="X28" s="22"/>
    </row>
    <row r="29" spans="1:25" ht="15.75" x14ac:dyDescent="0.25">
      <c r="G29" s="6"/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E30" t="s">
        <v>39</v>
      </c>
      <c r="F30" s="7">
        <v>36.58</v>
      </c>
      <c r="G30">
        <f>F30*10.764</f>
        <v>393.74711999999994</v>
      </c>
      <c r="S30" s="10"/>
      <c r="T30" s="10"/>
      <c r="U30" s="17" t="s">
        <v>17</v>
      </c>
      <c r="V30" s="23"/>
      <c r="W30" s="24">
        <f>X30-X31</f>
        <v>-4</v>
      </c>
      <c r="X30" s="25">
        <v>2024</v>
      </c>
    </row>
    <row r="31" spans="1:25" ht="15.75" x14ac:dyDescent="0.25">
      <c r="E31" t="s">
        <v>40</v>
      </c>
      <c r="F31" s="7">
        <v>2.42</v>
      </c>
      <c r="G31">
        <f>F31*10.764</f>
        <v>26.048879999999997</v>
      </c>
      <c r="S31" s="10"/>
      <c r="T31" s="10"/>
      <c r="U31" s="17" t="s">
        <v>18</v>
      </c>
      <c r="V31" s="23"/>
      <c r="W31" s="24">
        <f>W32-W30</f>
        <v>64</v>
      </c>
      <c r="X31" s="31">
        <v>2028</v>
      </c>
      <c r="Y31" t="s">
        <v>42</v>
      </c>
    </row>
    <row r="32" spans="1:25" ht="15.75" x14ac:dyDescent="0.25">
      <c r="F32" s="7">
        <f>SUM(F30:F31)</f>
        <v>39</v>
      </c>
      <c r="G32">
        <f>SUM(G30:G31)</f>
        <v>419.79599999999994</v>
      </c>
      <c r="S32" s="10"/>
      <c r="T32" s="10"/>
      <c r="U32" s="17" t="s">
        <v>19</v>
      </c>
      <c r="V32" s="23"/>
      <c r="W32" s="24">
        <v>60</v>
      </c>
      <c r="X32" s="24"/>
    </row>
    <row r="33" spans="15:25" ht="48" customHeight="1" x14ac:dyDescent="0.25">
      <c r="P33" s="43" t="s">
        <v>41</v>
      </c>
      <c r="Q33" s="43"/>
      <c r="R33" s="43"/>
      <c r="S33" s="43"/>
      <c r="T33" s="44"/>
      <c r="U33" s="21" t="s">
        <v>20</v>
      </c>
      <c r="V33" s="23"/>
      <c r="W33" s="24">
        <f>90*W30/W32</f>
        <v>-6</v>
      </c>
      <c r="X33" s="24"/>
    </row>
    <row r="34" spans="15:25" ht="15.75" x14ac:dyDescent="0.25">
      <c r="U34" s="17"/>
      <c r="V34" s="26"/>
      <c r="W34" s="27">
        <v>0</v>
      </c>
      <c r="X34" s="27"/>
    </row>
    <row r="35" spans="15:25" ht="15.75" x14ac:dyDescent="0.25">
      <c r="P35" s="14" t="s">
        <v>30</v>
      </c>
      <c r="Q35" s="14" t="s">
        <v>31</v>
      </c>
      <c r="R35" s="14" t="s">
        <v>32</v>
      </c>
      <c r="S35" s="14" t="s">
        <v>33</v>
      </c>
      <c r="T35" s="12"/>
      <c r="U35" s="17" t="s">
        <v>21</v>
      </c>
      <c r="V35" s="18"/>
      <c r="W35" s="19">
        <f>W29*W34</f>
        <v>0</v>
      </c>
      <c r="X35" s="22"/>
    </row>
    <row r="36" spans="15:25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2500</v>
      </c>
      <c r="X36" s="22"/>
    </row>
    <row r="37" spans="15:25" ht="15.75" x14ac:dyDescent="0.25">
      <c r="R37" s="6" t="s">
        <v>33</v>
      </c>
      <c r="S37" s="16">
        <f>SUM(S36:S36)</f>
        <v>0</v>
      </c>
      <c r="U37" s="17" t="s">
        <v>15</v>
      </c>
      <c r="V37" s="18"/>
      <c r="W37" s="19">
        <f>W28</f>
        <v>18000</v>
      </c>
      <c r="X37" s="22"/>
    </row>
    <row r="38" spans="15:25" ht="15.75" x14ac:dyDescent="0.25">
      <c r="R38" s="6" t="s">
        <v>24</v>
      </c>
      <c r="S38" s="16">
        <f>S37*90%</f>
        <v>0</v>
      </c>
      <c r="U38" s="23"/>
      <c r="V38" s="18"/>
      <c r="W38" s="19"/>
      <c r="X38" s="22"/>
    </row>
    <row r="39" spans="15:25" ht="15.75" x14ac:dyDescent="0.25">
      <c r="R39" s="6" t="s">
        <v>34</v>
      </c>
      <c r="S39" s="16">
        <f>S37*80%</f>
        <v>0</v>
      </c>
      <c r="U39" s="28" t="s">
        <v>23</v>
      </c>
      <c r="V39" s="29"/>
      <c r="W39" s="20">
        <f>W37+W36</f>
        <v>20500</v>
      </c>
      <c r="X39" s="22"/>
    </row>
    <row r="40" spans="15:25" ht="15.75" x14ac:dyDescent="0.25">
      <c r="S40" s="10"/>
      <c r="T40" s="10"/>
      <c r="U40" s="23"/>
      <c r="V40" s="23"/>
      <c r="W40" s="24"/>
      <c r="X40" s="24"/>
    </row>
    <row r="41" spans="15:25" ht="15.75" x14ac:dyDescent="0.25">
      <c r="S41" s="10"/>
      <c r="T41" s="10"/>
      <c r="U41" s="28" t="s">
        <v>37</v>
      </c>
      <c r="V41" s="30"/>
      <c r="W41" s="25">
        <v>419</v>
      </c>
      <c r="X41" s="24" t="s">
        <v>43</v>
      </c>
    </row>
    <row r="42" spans="15:25" ht="15.75" x14ac:dyDescent="0.25">
      <c r="P42" s="13" t="s">
        <v>29</v>
      </c>
      <c r="S42" s="10"/>
      <c r="T42" s="11"/>
      <c r="U42" s="17" t="s">
        <v>33</v>
      </c>
      <c r="V42" s="31"/>
      <c r="W42" s="32">
        <f>W39*W41+X43</f>
        <v>8589500</v>
      </c>
      <c r="X42" s="33">
        <v>600000</v>
      </c>
      <c r="Y42" s="41">
        <f>W42+X42</f>
        <v>9189500</v>
      </c>
    </row>
    <row r="43" spans="15:25" ht="15.75" x14ac:dyDescent="0.25">
      <c r="S43" s="11"/>
      <c r="T43" s="10"/>
      <c r="U43" s="17" t="s">
        <v>24</v>
      </c>
      <c r="V43" s="23"/>
      <c r="W43" s="34">
        <f>W42*0.98</f>
        <v>8417710</v>
      </c>
      <c r="X43" s="35"/>
      <c r="Y43" s="41">
        <f>Y42*0.98</f>
        <v>9005710</v>
      </c>
    </row>
    <row r="44" spans="15:25" ht="15.75" x14ac:dyDescent="0.25">
      <c r="S44" s="10"/>
      <c r="T44" s="10"/>
      <c r="U44" s="17" t="s">
        <v>25</v>
      </c>
      <c r="V44" s="23"/>
      <c r="W44" s="34">
        <f>W42*0.8</f>
        <v>6871600</v>
      </c>
      <c r="X44" s="34"/>
      <c r="Y44" s="41">
        <f>Y42*0.8</f>
        <v>7351600</v>
      </c>
    </row>
    <row r="45" spans="15:25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5" ht="15.75" x14ac:dyDescent="0.25">
      <c r="U46" s="37" t="s">
        <v>26</v>
      </c>
      <c r="V46" s="38"/>
      <c r="W46" s="39">
        <f>W27*W41</f>
        <v>1047500</v>
      </c>
      <c r="X46" s="39"/>
    </row>
    <row r="47" spans="15:25" ht="15.75" x14ac:dyDescent="0.25">
      <c r="U47" s="17" t="s">
        <v>27</v>
      </c>
      <c r="V47" s="23"/>
      <c r="W47" s="36"/>
      <c r="X47" s="36"/>
    </row>
    <row r="48" spans="15:25" ht="15.75" x14ac:dyDescent="0.25">
      <c r="U48" s="40" t="s">
        <v>28</v>
      </c>
      <c r="V48" s="36"/>
      <c r="W48" s="34">
        <f>W42*0.025/12</f>
        <v>17894.791666666668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E1" sqref="E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2" sqref="E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8:Q8"/>
  <sheetViews>
    <sheetView workbookViewId="0">
      <selection activeCell="Q8" sqref="Q8"/>
    </sheetView>
  </sheetViews>
  <sheetFormatPr defaultRowHeight="15" x14ac:dyDescent="0.25"/>
  <sheetData>
    <row r="8" spans="16:17" x14ac:dyDescent="0.25">
      <c r="P8">
        <v>41.27</v>
      </c>
      <c r="Q8">
        <f>P8*10.764</f>
        <v>444.23027999999999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0:R44"/>
  <sheetViews>
    <sheetView topLeftCell="D1" zoomScaleNormal="100" workbookViewId="0">
      <selection activeCell="R11" sqref="R11"/>
    </sheetView>
  </sheetViews>
  <sheetFormatPr defaultRowHeight="15" x14ac:dyDescent="0.25"/>
  <sheetData>
    <row r="10" spans="17:18" x14ac:dyDescent="0.25">
      <c r="Q10">
        <v>58.1</v>
      </c>
      <c r="R10">
        <f>Q10*10.764</f>
        <v>625.38839999999993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7"/>
  <sheetViews>
    <sheetView zoomScaleNormal="100" workbookViewId="0">
      <selection activeCell="O9" sqref="O9"/>
    </sheetView>
  </sheetViews>
  <sheetFormatPr defaultRowHeight="15" x14ac:dyDescent="0.25"/>
  <sheetData>
    <row r="2" spans="1:15" x14ac:dyDescent="0.25">
      <c r="A2" s="6"/>
    </row>
    <row r="7" spans="1:15" x14ac:dyDescent="0.25">
      <c r="N7">
        <v>41.27</v>
      </c>
      <c r="O7">
        <f>N7*10.764</f>
        <v>444.23027999999999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4:Q14"/>
  <sheetViews>
    <sheetView topLeftCell="D6" workbookViewId="0">
      <selection activeCell="Q12" sqref="Q12"/>
    </sheetView>
  </sheetViews>
  <sheetFormatPr defaultRowHeight="15" x14ac:dyDescent="0.25"/>
  <sheetData>
    <row r="14" spans="16:17" x14ac:dyDescent="0.25">
      <c r="P14">
        <v>41.27</v>
      </c>
      <c r="Q14">
        <f>P14*10.764</f>
        <v>444.23027999999999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O9:P19"/>
  <sheetViews>
    <sheetView zoomScaleNormal="100" workbookViewId="0">
      <selection activeCell="P24" sqref="P24"/>
    </sheetView>
  </sheetViews>
  <sheetFormatPr defaultRowHeight="15" x14ac:dyDescent="0.25"/>
  <cols>
    <col min="16" max="16" width="24" customWidth="1"/>
  </cols>
  <sheetData>
    <row r="9" spans="15:16" x14ac:dyDescent="0.25">
      <c r="O9">
        <v>36.25</v>
      </c>
      <c r="P9">
        <f>O9*10.764</f>
        <v>390.19499999999999</v>
      </c>
    </row>
    <row r="12" spans="15:16" x14ac:dyDescent="0.25">
      <c r="P12">
        <v>6389000</v>
      </c>
    </row>
    <row r="13" spans="15:16" x14ac:dyDescent="0.25">
      <c r="P13">
        <v>447250</v>
      </c>
    </row>
    <row r="14" spans="15:16" x14ac:dyDescent="0.25">
      <c r="P14">
        <v>30000</v>
      </c>
    </row>
    <row r="15" spans="15:16" x14ac:dyDescent="0.25">
      <c r="P15">
        <f>SUM(P12:P14)</f>
        <v>6866250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6:R23"/>
  <sheetViews>
    <sheetView topLeftCell="A10" zoomScaleNormal="100" workbookViewId="0">
      <selection activeCell="Q20" sqref="Q20:Q23"/>
    </sheetView>
  </sheetViews>
  <sheetFormatPr defaultRowHeight="15" x14ac:dyDescent="0.25"/>
  <cols>
    <col min="17" max="17" width="15.85546875" customWidth="1"/>
  </cols>
  <sheetData>
    <row r="16" spans="17:18" x14ac:dyDescent="0.25">
      <c r="Q16">
        <v>36.25</v>
      </c>
      <c r="R16">
        <f>Q16*10.764</f>
        <v>390.19499999999999</v>
      </c>
    </row>
    <row r="20" spans="17:17" x14ac:dyDescent="0.25">
      <c r="Q20">
        <v>6612000</v>
      </c>
    </row>
    <row r="21" spans="17:17" x14ac:dyDescent="0.25">
      <c r="Q21">
        <v>462900</v>
      </c>
    </row>
    <row r="22" spans="17:17" x14ac:dyDescent="0.25">
      <c r="Q22">
        <v>30000</v>
      </c>
    </row>
    <row r="23" spans="17:17" x14ac:dyDescent="0.25">
      <c r="Q23">
        <f>SUM(Q20:Q22)</f>
        <v>7104900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zoomScaleNormal="100" workbookViewId="0">
      <selection activeCell="L3" sqref="L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G2" sqref="G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D2" sqref="D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Sheet3</vt:lpstr>
      <vt:lpstr>Sheet2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PJ</cp:lastModifiedBy>
  <cp:lastPrinted>2019-11-05T06:14:02Z</cp:lastPrinted>
  <dcterms:created xsi:type="dcterms:W3CDTF">2018-02-17T10:36:41Z</dcterms:created>
  <dcterms:modified xsi:type="dcterms:W3CDTF">2024-12-27T20:07:47Z</dcterms:modified>
</cp:coreProperties>
</file>