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93701DCE-B581-4BE3-A2CA-667705CFF112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8" i="1" l="1"/>
  <c r="D33" i="1"/>
  <c r="C33" i="1"/>
  <c r="J37" i="1"/>
  <c r="I37" i="1"/>
  <c r="G37" i="1"/>
  <c r="D32" i="1"/>
  <c r="D31" i="1"/>
  <c r="J38" i="1" l="1"/>
  <c r="I38" i="1"/>
  <c r="H38" i="1"/>
  <c r="B38" i="1"/>
  <c r="B37" i="1"/>
  <c r="B21" i="1"/>
  <c r="B31" i="1"/>
  <c r="B30" i="1"/>
  <c r="D30" i="1"/>
  <c r="B29" i="1"/>
  <c r="D29" i="1"/>
  <c r="D28" i="1"/>
  <c r="B28" i="1"/>
  <c r="H13" i="1"/>
  <c r="F13" i="1"/>
  <c r="G6" i="1"/>
  <c r="H14" i="1" l="1"/>
  <c r="J29" i="1" l="1"/>
  <c r="D42" i="1" l="1"/>
  <c r="J28" i="1"/>
  <c r="J33" i="1" l="1"/>
  <c r="J32" i="1"/>
  <c r="J31" i="1" l="1"/>
  <c r="J30" i="1"/>
  <c r="D41" i="1"/>
  <c r="D40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D38" i="1" l="1"/>
  <c r="I33" i="1" l="1"/>
  <c r="I32" i="1"/>
  <c r="I34" i="1"/>
  <c r="D39" i="1" l="1"/>
  <c r="I28" i="1"/>
  <c r="D37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2" i="1" s="1"/>
  <c r="B18" i="1" l="1"/>
  <c r="B19" i="1"/>
  <c r="C19" i="1" s="1"/>
  <c r="B20" i="1"/>
</calcChain>
</file>

<file path=xl/sharedStrings.xml><?xml version="1.0" encoding="utf-8"?>
<sst xmlns="http://schemas.openxmlformats.org/spreadsheetml/2006/main" count="34" uniqueCount="30">
  <si>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</si>
  <si>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</si>
  <si>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</si>
  <si>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</si>
  <si>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</si>
  <si>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</si>
  <si>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</si>
  <si>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</si>
  <si>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</si>
  <si>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</si>
  <si>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</si>
  <si>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</si>
  <si>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</si>
  <si>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</si>
  <si>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</si>
  <si>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</si>
  <si>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</si>
  <si>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</si>
  <si>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</si>
  <si>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</si>
  <si>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</si>
  <si>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</si>
  <si>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</si>
  <si>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</si>
  <si>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</si>
  <si>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</si>
  <si>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Measurement Carpet</t>
  </si>
  <si>
    <t>Agreement Carpet Area</t>
  </si>
  <si>
    <t>DV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</si>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</sst>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sz val="16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3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3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5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164" fontId="7" fillId="0" borderId="0" xfId="0" applyNumberFormat="1" applyFont="1"/>
    <xf numFmtId="43" fontId="7" fillId="0" borderId="0" xfId="1" applyFont="1" applyFill="1" applyBorder="1"/>
    <xf numFmtId="43" fontId="4" fillId="0" borderId="0" xfId="0" applyNumberFormat="1" applyFont="1"/>
    <xf numFmtId="43" fontId="9" fillId="0" borderId="8" xfId="0" applyNumberFormat="1" applyFont="1" applyBorder="1"/>
    <xf numFmtId="43" fontId="13" fillId="0" borderId="0" xfId="0" applyNumberFormat="1" applyFont="1"/>
    <xf numFmtId="165" fontId="1" fillId="0" borderId="0" xfId="1" applyNumberFormat="1" applyFont="1" applyFill="1" applyBorder="1"/>
    <xf numFmtId="43" fontId="13" fillId="0" borderId="0" xfId="1" applyFont="1" applyFill="1" applyBorder="1"/>
    <xf numFmtId="43" fontId="0" fillId="0" borderId="0" xfId="0" applyNumberFormat="1" applyFont="1"/>
    <xf numFmtId="164" fontId="13" fillId="0" borderId="0" xfId="1" applyNumberFormat="1" applyFont="1" applyFill="1" applyBorder="1"/>
    <xf numFmtId="2" fontId="13" fillId="0" borderId="0" xfId="1" applyNumberFormat="1" applyFont="1" applyFill="1" applyBorder="1"/>
    <xf numFmtId="166" fontId="13" fillId="0" borderId="0" xfId="0" applyNumberFormat="1" applyFont="1"/>
    <xf numFmtId="43" fontId="14" fillId="0" borderId="0" xfId="0" applyNumberFormat="1" applyFont="1"/>
    <xf numFmtId="0" fontId="0" fillId="0" borderId="0" xfId="0" applyFont="1"/>
    <xf numFmtId="0" fontId="7" fillId="0" borderId="0" xfId="0" applyFont="1" applyFill="1"/>
    <xf numFmtId="0" fontId="0" fillId="0" borderId="0" xfId="0" applyFill="1"/>
    <xf numFmtId="0" fontId="7" fillId="0" borderId="1" xfId="0" applyFont="1" applyFill="1" applyBorder="1"/>
    <xf numFmtId="0" fontId="0" fillId="0" borderId="1" xfId="0" applyFill="1" applyBorder="1"/>
    <xf numFmtId="43" fontId="7" fillId="0" borderId="1" xfId="0" applyNumberFormat="1" applyFont="1" applyFill="1" applyBorder="1"/>
    <xf numFmtId="43" fontId="0" fillId="0" borderId="1" xfId="0" applyNumberFormat="1" applyFill="1" applyBorder="1"/>
    <xf numFmtId="0" fontId="7" fillId="2" borderId="1" xfId="0" applyFont="1" applyFill="1" applyBorder="1"/>
    <xf numFmtId="43" fontId="7" fillId="2" borderId="1" xfId="0" applyNumberFormat="1" applyFont="1" applyFill="1" applyBorder="1"/>
    <xf numFmtId="43" fontId="0" fillId="2" borderId="1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44</xdr:row>
      <xdr:rowOff>77381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288089-A5FD-4B2A-92DF-843E54583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45938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144086</xdr:colOff>
      <xdr:row>38</xdr:row>
      <xdr:rowOff>115326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E86381-073F-4300-889E-ADD484113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78486" cy="7354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39</xdr:row>
      <xdr:rowOff>105827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01FE00-77E6-40DD-A540-DA37085D4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75353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544873</xdr:colOff>
      <xdr:row>42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629DA2-B4F5-495B-9FD4-E7071F45A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56073" cy="80211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21</xdr:col>
      <xdr:colOff>249471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EAC0E4-A6AD-4958-9C48-70C6279FA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3051071" cy="8125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287151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C8E0C7-B57D-4907-841E-7A48B423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40751" cy="7592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zoomScaleNormal="100" workbookViewId="0">
      <selection activeCell="B5" sqref="B5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12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4"/>
      <c r="B1" s="22"/>
      <c r="C1" s="14"/>
      <c r="F1" s="34"/>
      <c r="G1" s="22"/>
      <c r="H1" s="2"/>
      <c r="I1" s="3"/>
      <c r="L1" s="1"/>
      <c r="M1" s="2"/>
      <c r="N1" s="2"/>
      <c r="O1" s="3"/>
    </row>
    <row r="2" spans="1:15" ht="16.5" x14ac:dyDescent="0.3">
      <c r="A2" s="18" t="s">
        <v>25</v>
      </c>
      <c r="B2" s="23"/>
      <c r="C2" s="23"/>
      <c r="D2" s="27"/>
      <c r="F2" s="11" t="s">
        <v>13</v>
      </c>
      <c r="I2" s="5"/>
      <c r="L2" s="4"/>
      <c r="O2" s="5"/>
    </row>
    <row r="3" spans="1:15" ht="16.5" x14ac:dyDescent="0.3">
      <c r="A3" s="18" t="s">
        <v>0</v>
      </c>
      <c r="B3" s="24">
        <v>18000</v>
      </c>
      <c r="C3" s="24"/>
      <c r="D3" s="21"/>
      <c r="E3" s="15"/>
      <c r="F3" s="47">
        <v>2005</v>
      </c>
      <c r="G3" s="36">
        <v>2024</v>
      </c>
      <c r="H3" s="48">
        <f>G3-F3</f>
        <v>19</v>
      </c>
      <c r="M3" s="6"/>
      <c r="N3" s="7"/>
      <c r="O3" s="5"/>
    </row>
    <row r="4" spans="1:15" ht="33" x14ac:dyDescent="0.3">
      <c r="A4" s="35" t="s">
        <v>1</v>
      </c>
      <c r="B4" s="24">
        <v>2800</v>
      </c>
      <c r="C4" s="24"/>
      <c r="D4" s="39"/>
      <c r="E4" s="49"/>
      <c r="F4" s="50"/>
      <c r="H4" s="48"/>
      <c r="L4" s="30"/>
      <c r="M4" s="6"/>
      <c r="N4" s="7"/>
      <c r="O4" s="5"/>
    </row>
    <row r="5" spans="1:15" ht="16.5" x14ac:dyDescent="0.3">
      <c r="A5" s="18" t="s">
        <v>2</v>
      </c>
      <c r="B5" s="24">
        <f>B3-B4</f>
        <v>15200</v>
      </c>
      <c r="C5" s="24"/>
      <c r="D5" s="39"/>
      <c r="E5" s="55"/>
      <c r="F5" s="55" t="s">
        <v>27</v>
      </c>
      <c r="G5" s="36" t="s">
        <v>20</v>
      </c>
      <c r="H5" s="56"/>
      <c r="I5" s="8"/>
      <c r="M5" s="6"/>
      <c r="N5" s="7"/>
      <c r="O5" s="5"/>
    </row>
    <row r="6" spans="1:15" ht="16.5" x14ac:dyDescent="0.3">
      <c r="A6" s="18" t="s">
        <v>3</v>
      </c>
      <c r="B6" s="24">
        <f>B4</f>
        <v>2800</v>
      </c>
      <c r="C6" s="24"/>
      <c r="D6" s="39"/>
      <c r="E6" s="55"/>
      <c r="F6" s="55"/>
      <c r="G6" s="36">
        <f>31.13*10.764</f>
        <v>335.08331999999996</v>
      </c>
      <c r="H6" s="56"/>
      <c r="I6" s="12"/>
      <c r="J6" s="12"/>
      <c r="M6" s="6"/>
      <c r="N6" s="7"/>
      <c r="O6" s="5"/>
    </row>
    <row r="7" spans="1:15" ht="16.5" x14ac:dyDescent="0.3">
      <c r="A7" s="18" t="s">
        <v>4</v>
      </c>
      <c r="B7" s="18">
        <v>19</v>
      </c>
      <c r="C7" s="18"/>
      <c r="D7" s="40"/>
      <c r="E7" s="57"/>
      <c r="F7" s="55"/>
      <c r="G7" s="36"/>
      <c r="H7" s="58"/>
      <c r="I7" s="12"/>
      <c r="J7" s="12"/>
      <c r="M7" s="31"/>
      <c r="N7" s="32"/>
      <c r="O7" s="5"/>
    </row>
    <row r="8" spans="1:15" ht="16.5" x14ac:dyDescent="0.3">
      <c r="A8" s="18" t="s">
        <v>5</v>
      </c>
      <c r="B8" s="18">
        <f>B9-B7</f>
        <v>41</v>
      </c>
      <c r="C8" s="18"/>
      <c r="D8" s="41"/>
      <c r="E8" s="59"/>
      <c r="F8" s="55"/>
      <c r="G8" s="15"/>
      <c r="H8" s="58"/>
      <c r="I8" s="12"/>
      <c r="J8" s="12"/>
      <c r="M8" s="31"/>
      <c r="N8" s="32"/>
      <c r="O8" s="5"/>
    </row>
    <row r="9" spans="1:15" ht="16.5" x14ac:dyDescent="0.3">
      <c r="A9" s="18" t="s">
        <v>6</v>
      </c>
      <c r="B9" s="18">
        <v>60</v>
      </c>
      <c r="C9" s="18"/>
      <c r="D9" s="40"/>
      <c r="E9" s="57"/>
      <c r="F9" s="55"/>
      <c r="G9" s="51"/>
      <c r="H9" s="45"/>
      <c r="I9" s="12"/>
      <c r="J9" s="12"/>
      <c r="K9" s="10"/>
      <c r="L9" s="10"/>
      <c r="M9" s="9"/>
      <c r="N9" s="32"/>
      <c r="O9" s="5"/>
    </row>
    <row r="10" spans="1:15" ht="33" x14ac:dyDescent="0.3">
      <c r="A10" s="35" t="s">
        <v>7</v>
      </c>
      <c r="B10" s="18">
        <f>90*B7/B9</f>
        <v>28.5</v>
      </c>
      <c r="C10" s="18"/>
      <c r="D10" s="40"/>
      <c r="E10" s="57"/>
      <c r="F10" s="55"/>
      <c r="G10" s="36"/>
      <c r="H10" s="45"/>
      <c r="I10" s="12"/>
      <c r="J10" s="12"/>
      <c r="K10" s="10"/>
      <c r="L10" s="10"/>
      <c r="M10" s="9"/>
      <c r="N10" s="32"/>
      <c r="O10" s="5"/>
    </row>
    <row r="11" spans="1:15" ht="16.5" x14ac:dyDescent="0.3">
      <c r="A11" s="18"/>
      <c r="B11" s="25">
        <f>B10%</f>
        <v>0.28499999999999998</v>
      </c>
      <c r="C11" s="25"/>
      <c r="D11" s="42"/>
      <c r="E11" s="60"/>
      <c r="F11" s="61"/>
      <c r="G11" s="15"/>
      <c r="H11" s="45"/>
      <c r="I11" s="12"/>
      <c r="J11" s="12"/>
      <c r="K11" s="10"/>
      <c r="L11" s="10"/>
      <c r="M11" s="9"/>
      <c r="N11" s="33"/>
      <c r="O11" s="5"/>
    </row>
    <row r="12" spans="1:15" ht="16.5" x14ac:dyDescent="0.3">
      <c r="A12" s="18" t="s">
        <v>8</v>
      </c>
      <c r="B12" s="24">
        <f>B6*B11</f>
        <v>797.99999999999989</v>
      </c>
      <c r="C12" s="24"/>
      <c r="D12" s="43"/>
      <c r="E12" s="57"/>
      <c r="F12" s="38" t="s">
        <v>26</v>
      </c>
      <c r="G12" s="15"/>
      <c r="H12" s="45"/>
      <c r="I12" s="29"/>
      <c r="J12" s="12"/>
      <c r="K12" s="10"/>
      <c r="L12" s="10"/>
      <c r="M12" s="9"/>
      <c r="N12" s="7"/>
      <c r="O12" s="5"/>
    </row>
    <row r="13" spans="1:15" ht="16.5" x14ac:dyDescent="0.3">
      <c r="A13" s="18" t="s">
        <v>9</v>
      </c>
      <c r="B13" s="24">
        <f>B6-B12</f>
        <v>2002</v>
      </c>
      <c r="C13" s="24"/>
      <c r="D13" s="43"/>
      <c r="E13" s="52"/>
      <c r="F13" s="15">
        <f>101+64+25+23+27</f>
        <v>240</v>
      </c>
      <c r="G13" s="15"/>
      <c r="H13" s="45">
        <f>G6/F13</f>
        <v>1.3961804999999998</v>
      </c>
      <c r="I13" s="12"/>
      <c r="J13" s="12"/>
      <c r="K13" s="10"/>
      <c r="L13" s="10"/>
      <c r="M13" s="53"/>
      <c r="N13" s="7"/>
      <c r="O13" s="5"/>
    </row>
    <row r="14" spans="1:15" ht="20.25" x14ac:dyDescent="0.3">
      <c r="A14" s="18" t="s">
        <v>2</v>
      </c>
      <c r="B14" s="24">
        <f>B5</f>
        <v>15200</v>
      </c>
      <c r="C14" s="24"/>
      <c r="D14" s="39"/>
      <c r="E14" s="15"/>
      <c r="G14" s="62"/>
      <c r="H14" s="45">
        <f>F9/F13</f>
        <v>0</v>
      </c>
      <c r="I14" s="12"/>
      <c r="J14" s="12"/>
      <c r="K14" s="10"/>
      <c r="L14" s="10"/>
      <c r="M14" s="9"/>
      <c r="N14" s="7"/>
      <c r="O14" s="5"/>
    </row>
    <row r="15" spans="1:15" ht="16.5" x14ac:dyDescent="0.3">
      <c r="A15" s="18" t="s">
        <v>10</v>
      </c>
      <c r="B15" s="24">
        <f>B14+B13</f>
        <v>17202</v>
      </c>
      <c r="C15" s="24"/>
      <c r="D15" s="39"/>
      <c r="E15" s="15"/>
      <c r="H15" s="45"/>
      <c r="I15" s="10"/>
      <c r="J15" s="10"/>
      <c r="K15" s="10"/>
      <c r="L15" s="10"/>
      <c r="M15" s="9"/>
      <c r="N15" s="7"/>
      <c r="O15" s="5"/>
    </row>
    <row r="16" spans="1:15" ht="16.5" x14ac:dyDescent="0.3">
      <c r="A16" s="18" t="s">
        <v>23</v>
      </c>
      <c r="B16" s="19">
        <v>335</v>
      </c>
      <c r="C16" s="19"/>
      <c r="D16" s="44"/>
      <c r="E16" s="15"/>
      <c r="F16" s="46"/>
      <c r="G16" s="15"/>
      <c r="H16" s="58"/>
      <c r="I16" s="8"/>
      <c r="N16" s="32"/>
      <c r="O16" s="5"/>
    </row>
    <row r="17" spans="1:15" ht="16.5" x14ac:dyDescent="0.3">
      <c r="A17" s="18" t="s">
        <v>11</v>
      </c>
      <c r="B17" s="20">
        <f>B15*B16</f>
        <v>5762670</v>
      </c>
      <c r="C17" s="20"/>
      <c r="D17" s="54"/>
      <c r="E17" s="15"/>
      <c r="F17" s="46"/>
      <c r="G17" s="15"/>
      <c r="H17" s="58"/>
      <c r="I17" s="8"/>
      <c r="N17" s="16"/>
      <c r="O17" s="26"/>
    </row>
    <row r="18" spans="1:15" ht="16.5" hidden="1" x14ac:dyDescent="0.3">
      <c r="A18" s="18" t="s">
        <v>24</v>
      </c>
      <c r="B18" s="20">
        <f>B17*0.9</f>
        <v>5186403</v>
      </c>
      <c r="C18" s="20"/>
      <c r="D18" s="54"/>
      <c r="E18" s="15"/>
      <c r="F18" s="15"/>
      <c r="G18" s="15"/>
      <c r="H18" s="58"/>
      <c r="I18" s="8"/>
      <c r="N18" s="16"/>
      <c r="O18" s="8"/>
    </row>
    <row r="19" spans="1:15" ht="16.5" x14ac:dyDescent="0.3">
      <c r="A19" s="18" t="s">
        <v>24</v>
      </c>
      <c r="B19" s="20">
        <f>B17*0.98</f>
        <v>5647416.5999999996</v>
      </c>
      <c r="C19" s="20">
        <f>B19*75%</f>
        <v>4235562.4499999993</v>
      </c>
      <c r="D19" s="54"/>
      <c r="E19" s="15"/>
      <c r="F19" s="15"/>
      <c r="G19" s="15"/>
      <c r="H19" s="58"/>
      <c r="I19" s="8"/>
      <c r="N19" s="16"/>
      <c r="O19" s="8"/>
    </row>
    <row r="20" spans="1:15" ht="16.5" x14ac:dyDescent="0.3">
      <c r="A20" s="18" t="s">
        <v>28</v>
      </c>
      <c r="B20" s="20">
        <f>B17*0.8</f>
        <v>4610136</v>
      </c>
      <c r="C20" s="20"/>
      <c r="D20" s="54"/>
      <c r="E20" s="15"/>
      <c r="F20" s="15"/>
      <c r="G20" s="15"/>
      <c r="H20" s="58"/>
      <c r="I20" s="8"/>
      <c r="N20" s="16"/>
      <c r="O20" s="8"/>
    </row>
    <row r="21" spans="1:15" ht="20.25" x14ac:dyDescent="0.3">
      <c r="A21" s="18" t="s">
        <v>12</v>
      </c>
      <c r="B21" s="21">
        <f>B4*335</f>
        <v>938000</v>
      </c>
      <c r="C21" s="21"/>
      <c r="D21" s="39"/>
      <c r="E21" s="62"/>
      <c r="F21" s="15"/>
      <c r="G21" s="62"/>
      <c r="H21" s="63"/>
      <c r="I21" s="8"/>
      <c r="K21" s="8"/>
    </row>
    <row r="22" spans="1:15" ht="16.5" x14ac:dyDescent="0.3">
      <c r="A22" s="18" t="s">
        <v>16</v>
      </c>
      <c r="B22" s="37">
        <f>B17*0.03/12</f>
        <v>14406.675000000001</v>
      </c>
      <c r="C22" s="21"/>
      <c r="D22" s="21"/>
      <c r="E22" s="15"/>
      <c r="H22" s="63"/>
    </row>
    <row r="23" spans="1:15" x14ac:dyDescent="0.25">
      <c r="B23" s="15"/>
      <c r="C23" s="15"/>
      <c r="H23" s="63"/>
    </row>
    <row r="24" spans="1:15" x14ac:dyDescent="0.25">
      <c r="B24" s="15"/>
      <c r="C24" s="15"/>
    </row>
    <row r="25" spans="1:15" x14ac:dyDescent="0.25">
      <c r="B25" s="64"/>
      <c r="C25" s="64"/>
      <c r="D25" s="64"/>
      <c r="E25" s="64"/>
      <c r="F25" s="64"/>
      <c r="G25" s="64"/>
      <c r="H25" s="65"/>
      <c r="I25" s="65"/>
      <c r="J25" s="65"/>
    </row>
    <row r="26" spans="1:15" x14ac:dyDescent="0.25">
      <c r="B26" s="64"/>
      <c r="C26" s="64"/>
      <c r="D26" s="64" t="s">
        <v>14</v>
      </c>
      <c r="E26" s="64"/>
      <c r="F26" s="64"/>
      <c r="G26" s="64"/>
      <c r="H26" s="65"/>
      <c r="I26" s="65"/>
      <c r="J26" s="65"/>
    </row>
    <row r="27" spans="1:15" x14ac:dyDescent="0.25">
      <c r="B27" s="66" t="s">
        <v>20</v>
      </c>
      <c r="C27" s="66" t="s">
        <v>15</v>
      </c>
      <c r="D27" s="66" t="s">
        <v>21</v>
      </c>
      <c r="E27" s="66"/>
      <c r="F27" s="66" t="s">
        <v>11</v>
      </c>
      <c r="G27" s="66" t="s">
        <v>17</v>
      </c>
      <c r="H27" s="67" t="s">
        <v>18</v>
      </c>
      <c r="I27" s="67" t="s">
        <v>19</v>
      </c>
      <c r="J27" s="67"/>
    </row>
    <row r="28" spans="1:15" ht="17.25" x14ac:dyDescent="0.3">
      <c r="B28" s="66">
        <f>C28*1.4</f>
        <v>604.79999999999995</v>
      </c>
      <c r="C28" s="66">
        <v>432</v>
      </c>
      <c r="D28" s="66">
        <f>C28*1.2</f>
        <v>518.4</v>
      </c>
      <c r="E28" s="66"/>
      <c r="F28" s="66">
        <v>8500000</v>
      </c>
      <c r="G28" s="68">
        <f t="shared" ref="G28:G34" si="0">F28/C28</f>
        <v>19675.925925925927</v>
      </c>
      <c r="H28" s="69">
        <f>F28/D28</f>
        <v>16396.604938271605</v>
      </c>
      <c r="I28" s="69">
        <f t="shared" ref="I28:I34" si="1">F28/B28</f>
        <v>14054.232804232804</v>
      </c>
      <c r="J28" s="67">
        <f>B28/C28</f>
        <v>1.4</v>
      </c>
      <c r="K28" s="17"/>
    </row>
    <row r="29" spans="1:15" ht="17.25" x14ac:dyDescent="0.3">
      <c r="B29" s="66">
        <f>C29*1.4</f>
        <v>513.79999999999995</v>
      </c>
      <c r="C29" s="66">
        <v>367</v>
      </c>
      <c r="D29" s="66">
        <f>C29*1.2</f>
        <v>440.4</v>
      </c>
      <c r="E29" s="66"/>
      <c r="F29" s="66">
        <v>7800000</v>
      </c>
      <c r="G29" s="68">
        <f t="shared" si="0"/>
        <v>21253.405994550409</v>
      </c>
      <c r="H29" s="69">
        <f>F29/D29</f>
        <v>17711.17166212534</v>
      </c>
      <c r="I29" s="69">
        <f t="shared" si="1"/>
        <v>15181.004281821723</v>
      </c>
      <c r="J29" s="67">
        <f>B29/C29</f>
        <v>1.4</v>
      </c>
      <c r="K29" s="17"/>
    </row>
    <row r="30" spans="1:15" x14ac:dyDescent="0.25">
      <c r="B30" s="70">
        <f>C30*1.4</f>
        <v>560</v>
      </c>
      <c r="C30" s="70">
        <v>400</v>
      </c>
      <c r="D30" s="70">
        <f>C30*1.2</f>
        <v>480</v>
      </c>
      <c r="E30" s="70"/>
      <c r="F30" s="71">
        <v>9000000</v>
      </c>
      <c r="G30" s="71">
        <f t="shared" si="0"/>
        <v>22500</v>
      </c>
      <c r="H30" s="72">
        <f t="shared" ref="H30:H34" si="2">F30/D30</f>
        <v>18750</v>
      </c>
      <c r="I30" s="72">
        <f t="shared" si="1"/>
        <v>16071.428571428571</v>
      </c>
      <c r="J30" s="67">
        <f t="shared" ref="J30:J33" si="3">D30/C30</f>
        <v>1.2</v>
      </c>
    </row>
    <row r="31" spans="1:15" x14ac:dyDescent="0.25">
      <c r="B31" s="66">
        <f>C31*1.4</f>
        <v>909.99999999999989</v>
      </c>
      <c r="C31" s="66">
        <v>650</v>
      </c>
      <c r="D31" s="70">
        <f>C31*1.2</f>
        <v>780</v>
      </c>
      <c r="E31" s="66"/>
      <c r="F31" s="68">
        <v>13500000</v>
      </c>
      <c r="G31" s="68">
        <f t="shared" si="0"/>
        <v>20769.23076923077</v>
      </c>
      <c r="H31" s="69">
        <f t="shared" si="2"/>
        <v>17307.692307692309</v>
      </c>
      <c r="I31" s="69">
        <f t="shared" si="1"/>
        <v>14835.164835164836</v>
      </c>
      <c r="J31" s="67">
        <f t="shared" si="3"/>
        <v>1.2</v>
      </c>
    </row>
    <row r="32" spans="1:15" x14ac:dyDescent="0.25">
      <c r="B32" s="70">
        <v>550</v>
      </c>
      <c r="C32" s="70">
        <v>410</v>
      </c>
      <c r="D32" s="70">
        <f>C32*1.2</f>
        <v>492</v>
      </c>
      <c r="E32" s="70"/>
      <c r="F32" s="71">
        <v>8900000</v>
      </c>
      <c r="G32" s="71">
        <f t="shared" si="0"/>
        <v>21707.317073170732</v>
      </c>
      <c r="H32" s="72">
        <f t="shared" si="2"/>
        <v>18089.430894308942</v>
      </c>
      <c r="I32" s="72">
        <f t="shared" si="1"/>
        <v>16181.818181818182</v>
      </c>
      <c r="J32" s="67">
        <f t="shared" si="3"/>
        <v>1.2</v>
      </c>
    </row>
    <row r="33" spans="1:12" x14ac:dyDescent="0.25">
      <c r="B33" s="70">
        <v>750</v>
      </c>
      <c r="C33" s="70">
        <f>B33/1.4</f>
        <v>535.71428571428578</v>
      </c>
      <c r="D33" s="70">
        <f>C33*1.2</f>
        <v>642.85714285714289</v>
      </c>
      <c r="E33" s="70"/>
      <c r="F33" s="71">
        <v>14000000</v>
      </c>
      <c r="G33" s="71">
        <f t="shared" si="0"/>
        <v>26133.333333333328</v>
      </c>
      <c r="H33" s="72">
        <f t="shared" si="2"/>
        <v>21777.777777777777</v>
      </c>
      <c r="I33" s="72">
        <f t="shared" si="1"/>
        <v>18666.666666666668</v>
      </c>
      <c r="J33" s="67">
        <f t="shared" si="3"/>
        <v>1.2</v>
      </c>
    </row>
    <row r="34" spans="1:12" x14ac:dyDescent="0.25">
      <c r="B34" s="66"/>
      <c r="C34" s="66"/>
      <c r="D34" s="66"/>
      <c r="E34" s="66"/>
      <c r="F34" s="66"/>
      <c r="G34" s="68" t="e">
        <f t="shared" si="0"/>
        <v>#DIV/0!</v>
      </c>
      <c r="H34" s="69" t="e">
        <f t="shared" si="2"/>
        <v>#DIV/0!</v>
      </c>
      <c r="I34" s="69" t="e">
        <f t="shared" si="1"/>
        <v>#DIV/0!</v>
      </c>
      <c r="J34" s="67"/>
      <c r="L34">
        <v>8976334896</v>
      </c>
    </row>
    <row r="35" spans="1:12" x14ac:dyDescent="0.25">
      <c r="B35" s="11" t="s">
        <v>22</v>
      </c>
    </row>
    <row r="36" spans="1:12" x14ac:dyDescent="0.25">
      <c r="B36" s="11" t="s">
        <v>29</v>
      </c>
    </row>
    <row r="37" spans="1:12" x14ac:dyDescent="0.25">
      <c r="B37" s="66">
        <f>59.47*10.764</f>
        <v>640.1350799999999</v>
      </c>
      <c r="C37" s="66">
        <v>12600000</v>
      </c>
      <c r="D37" s="66">
        <f t="shared" ref="D37:D42" si="4">C37/B37</f>
        <v>19683.345583872706</v>
      </c>
      <c r="E37" s="68"/>
      <c r="F37" s="66"/>
      <c r="G37" s="68">
        <f>H37/1.2</f>
        <v>533.33333333333337</v>
      </c>
      <c r="H37" s="67">
        <v>640</v>
      </c>
      <c r="I37" s="69">
        <f>G37*1.4</f>
        <v>746.66666666666663</v>
      </c>
      <c r="J37" s="69">
        <f>C37/I37</f>
        <v>16875</v>
      </c>
    </row>
    <row r="38" spans="1:12" x14ac:dyDescent="0.25">
      <c r="B38" s="66">
        <f>25*10.764</f>
        <v>269.09999999999997</v>
      </c>
      <c r="C38" s="66">
        <v>6500000</v>
      </c>
      <c r="D38" s="66">
        <f t="shared" si="4"/>
        <v>24154.589371980681</v>
      </c>
      <c r="E38" s="66"/>
      <c r="F38" s="68">
        <f>G38/10.764</f>
        <v>20.903010033444819</v>
      </c>
      <c r="G38" s="68">
        <v>225</v>
      </c>
      <c r="H38" s="69">
        <f>G38*1.2</f>
        <v>270</v>
      </c>
      <c r="I38" s="69">
        <f>G38*1.4</f>
        <v>315</v>
      </c>
      <c r="J38" s="69">
        <f>C38/I38</f>
        <v>20634.920634920636</v>
      </c>
    </row>
    <row r="39" spans="1:12" x14ac:dyDescent="0.25">
      <c r="B39" s="66"/>
      <c r="C39" s="66"/>
      <c r="D39" s="66" t="e">
        <f t="shared" si="4"/>
        <v>#DIV/0!</v>
      </c>
      <c r="E39" s="68"/>
      <c r="F39" s="66"/>
      <c r="G39" s="68"/>
      <c r="H39" s="67"/>
      <c r="I39" s="67"/>
      <c r="J39" s="67"/>
    </row>
    <row r="40" spans="1:12" ht="15.75" x14ac:dyDescent="0.25">
      <c r="A40" s="38"/>
      <c r="B40" s="28"/>
      <c r="C40" s="28"/>
      <c r="D40" s="28" t="e">
        <f t="shared" si="4"/>
        <v>#DIV/0!</v>
      </c>
      <c r="E40" s="37"/>
      <c r="F40" s="28"/>
      <c r="G40" s="37"/>
      <c r="H40" s="13"/>
      <c r="I40" s="13"/>
      <c r="J40" s="13"/>
    </row>
    <row r="41" spans="1:12" ht="15.75" x14ac:dyDescent="0.25">
      <c r="A41" s="38"/>
      <c r="B41" s="28"/>
      <c r="C41" s="28"/>
      <c r="D41" s="28" t="e">
        <f t="shared" si="4"/>
        <v>#DIV/0!</v>
      </c>
      <c r="E41" s="28"/>
      <c r="F41" s="28"/>
      <c r="G41" s="37"/>
      <c r="H41" s="13"/>
      <c r="I41" s="13"/>
      <c r="J41" s="13"/>
    </row>
    <row r="42" spans="1:12" ht="15.75" x14ac:dyDescent="0.25">
      <c r="A42" s="38"/>
      <c r="B42" s="28"/>
      <c r="C42" s="28"/>
      <c r="D42" s="28" t="e">
        <f t="shared" si="4"/>
        <v>#DIV/0!</v>
      </c>
      <c r="E42" s="28"/>
      <c r="F42" s="28"/>
      <c r="G42" s="28"/>
      <c r="H42" s="13"/>
      <c r="I42" s="13"/>
      <c r="J42" s="13"/>
    </row>
    <row r="43" spans="1:12" ht="15.75" x14ac:dyDescent="0.25">
      <c r="A43" s="38"/>
    </row>
    <row r="44" spans="1:12" ht="15.75" x14ac:dyDescent="0.25">
      <c r="A44" s="38"/>
    </row>
    <row r="45" spans="1:12" ht="15.75" x14ac:dyDescent="0.25">
      <c r="A45" s="38"/>
    </row>
    <row r="46" spans="1:12" ht="15.75" x14ac:dyDescent="0.25">
      <c r="A46" s="38"/>
    </row>
    <row r="66" spans="4:6" x14ac:dyDescent="0.25">
      <c r="D66" s="15"/>
      <c r="E66" s="15"/>
      <c r="F66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Q26"/>
  <sheetViews>
    <sheetView topLeftCell="A7" workbookViewId="0">
      <selection activeCell="U29" sqref="U29"/>
    </sheetView>
  </sheetViews>
  <sheetFormatPr defaultRowHeight="15" x14ac:dyDescent="0.25"/>
  <sheetData>
    <row r="26" spans="17:17" x14ac:dyDescent="0.25">
      <c r="Q26">
        <v>5460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2024-12-27T06:45:08Z</dcterms:modified>
</cp:coreProperties>
</file>