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SARB Churchgate\Parveen Parekh\"/>
    </mc:Choice>
  </mc:AlternateContent>
  <xr:revisionPtr revIDLastSave="0" documentId="13_ncr:1_{75768258-B7D5-480D-AD67-60B9D4AF4E30}" xr6:coauthVersionLast="36" xr6:coauthVersionMax="36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Calculation" sheetId="23" r:id="rId2"/>
    <sheet name="Annexure" sheetId="26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</workbook>
</file>

<file path=xl/calcChain.xml><?xml version="1.0" encoding="utf-8"?>
<calcChain xmlns="http://schemas.openxmlformats.org/spreadsheetml/2006/main">
  <c r="P9" i="4" l="1"/>
  <c r="P5" i="4" l="1"/>
  <c r="Q5" i="4"/>
  <c r="P10" i="4"/>
  <c r="Q10" i="4" s="1"/>
  <c r="Q9" i="4"/>
  <c r="P8" i="4"/>
  <c r="P7" i="4"/>
  <c r="P6" i="4"/>
  <c r="P4" i="4"/>
  <c r="P3" i="4"/>
  <c r="P2" i="4"/>
  <c r="H4" i="26" l="1"/>
  <c r="I8" i="26"/>
  <c r="L8" i="26"/>
  <c r="H8" i="26"/>
  <c r="G8" i="26"/>
  <c r="F8" i="26"/>
  <c r="L25" i="23"/>
  <c r="I25" i="23"/>
  <c r="F25" i="23"/>
  <c r="C25" i="23"/>
  <c r="L21" i="23"/>
  <c r="L20" i="23"/>
  <c r="I21" i="23"/>
  <c r="I20" i="23"/>
  <c r="F21" i="23"/>
  <c r="F20" i="23"/>
  <c r="C21" i="23"/>
  <c r="C20" i="23"/>
  <c r="O20" i="23"/>
  <c r="O19" i="23"/>
  <c r="L84" i="23"/>
  <c r="L23" i="23"/>
  <c r="L17" i="23"/>
  <c r="L7" i="23"/>
  <c r="L10" i="23" s="1"/>
  <c r="L11" i="23" s="1"/>
  <c r="L6" i="23"/>
  <c r="L5" i="23"/>
  <c r="L14" i="23" s="1"/>
  <c r="I84" i="23"/>
  <c r="I23" i="23"/>
  <c r="I17" i="23"/>
  <c r="I7" i="23"/>
  <c r="I10" i="23" s="1"/>
  <c r="I11" i="23" s="1"/>
  <c r="I6" i="23"/>
  <c r="I5" i="23"/>
  <c r="I14" i="23" s="1"/>
  <c r="F84" i="23"/>
  <c r="F23" i="23"/>
  <c r="F17" i="23"/>
  <c r="F7" i="23"/>
  <c r="F10" i="23" s="1"/>
  <c r="F11" i="23" s="1"/>
  <c r="F6" i="23"/>
  <c r="F5" i="23"/>
  <c r="F14" i="23" s="1"/>
  <c r="C17" i="23"/>
  <c r="B9" i="4"/>
  <c r="C9" i="4" s="1"/>
  <c r="D9" i="4" s="1"/>
  <c r="B4" i="4"/>
  <c r="C4" i="4" s="1"/>
  <c r="D4" i="4" s="1"/>
  <c r="B3" i="4"/>
  <c r="C3" i="4" s="1"/>
  <c r="D3" i="4" s="1"/>
  <c r="K7" i="26"/>
  <c r="M7" i="26" s="1"/>
  <c r="K6" i="26"/>
  <c r="M6" i="26" s="1"/>
  <c r="K4" i="26"/>
  <c r="M4" i="26" s="1"/>
  <c r="K5" i="26"/>
  <c r="F7" i="26"/>
  <c r="H7" i="26" s="1"/>
  <c r="F6" i="26"/>
  <c r="H6" i="26" s="1"/>
  <c r="F4" i="26"/>
  <c r="F5" i="26"/>
  <c r="H5" i="26" s="1"/>
  <c r="C5" i="25"/>
  <c r="C4" i="25"/>
  <c r="C3" i="25"/>
  <c r="B6" i="4"/>
  <c r="C6" i="4" s="1"/>
  <c r="B7" i="4"/>
  <c r="C7" i="4" s="1"/>
  <c r="D7" i="4" s="1"/>
  <c r="B10" i="4"/>
  <c r="C10" i="4" s="1"/>
  <c r="P17" i="4"/>
  <c r="Q17" i="4" s="1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P11" i="4"/>
  <c r="Q11" i="4" s="1"/>
  <c r="B11" i="4" s="1"/>
  <c r="C11" i="4" s="1"/>
  <c r="D11" i="4" s="1"/>
  <c r="J11" i="4"/>
  <c r="I11" i="4"/>
  <c r="J10" i="4"/>
  <c r="I10" i="4"/>
  <c r="I9" i="4"/>
  <c r="B8" i="4"/>
  <c r="C8" i="4" s="1"/>
  <c r="D8" i="4" s="1"/>
  <c r="I8" i="4"/>
  <c r="I7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A18" i="23"/>
  <c r="Q20" i="4"/>
  <c r="B20" i="4" s="1"/>
  <c r="C20" i="4" s="1"/>
  <c r="D20" i="4" s="1"/>
  <c r="P20" i="4"/>
  <c r="J20" i="4"/>
  <c r="I20" i="4"/>
  <c r="E20" i="4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C20" i="25"/>
  <c r="C16" i="25"/>
  <c r="C17" i="25" s="1"/>
  <c r="G11" i="4" l="1"/>
  <c r="K8" i="26"/>
  <c r="O21" i="23"/>
  <c r="L12" i="23"/>
  <c r="L13" i="23" s="1"/>
  <c r="L16" i="23" s="1"/>
  <c r="L19" i="23" s="1"/>
  <c r="L8" i="23"/>
  <c r="I12" i="23"/>
  <c r="I13" i="23" s="1"/>
  <c r="I16" i="23" s="1"/>
  <c r="I19" i="23" s="1"/>
  <c r="I8" i="23"/>
  <c r="F12" i="23"/>
  <c r="F13" i="23" s="1"/>
  <c r="F16" i="23" s="1"/>
  <c r="F19" i="23" s="1"/>
  <c r="F8" i="23"/>
  <c r="L4" i="26"/>
  <c r="M5" i="26"/>
  <c r="M8" i="26" s="1"/>
  <c r="G5" i="26"/>
  <c r="G6" i="26"/>
  <c r="L6" i="26"/>
  <c r="L5" i="26"/>
  <c r="L7" i="26"/>
  <c r="H4" i="4"/>
  <c r="G7" i="26"/>
  <c r="G4" i="26"/>
  <c r="H9" i="4"/>
  <c r="F10" i="4"/>
  <c r="G7" i="4"/>
  <c r="J7" i="4" s="1"/>
  <c r="F6" i="4"/>
  <c r="G3" i="4"/>
  <c r="H3" i="4"/>
  <c r="D2" i="4"/>
  <c r="H2" i="4" s="1"/>
  <c r="G2" i="4"/>
  <c r="H8" i="4"/>
  <c r="D6" i="4"/>
  <c r="H6" i="4" s="1"/>
  <c r="G6" i="4"/>
  <c r="J6" i="4" s="1"/>
  <c r="F13" i="4"/>
  <c r="D10" i="4"/>
  <c r="H10" i="4" s="1"/>
  <c r="G10" i="4"/>
  <c r="F2" i="4"/>
  <c r="D14" i="4"/>
  <c r="H14" i="4" s="1"/>
  <c r="G14" i="4"/>
  <c r="F4" i="4"/>
  <c r="F8" i="4"/>
  <c r="G9" i="4"/>
  <c r="F12" i="4"/>
  <c r="G13" i="4"/>
  <c r="H7" i="4"/>
  <c r="F9" i="4"/>
  <c r="H15" i="4"/>
  <c r="H16" i="4"/>
  <c r="F3" i="4"/>
  <c r="G4" i="4"/>
  <c r="F7" i="4"/>
  <c r="G8" i="4"/>
  <c r="J8" i="4" s="1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C7" i="25"/>
  <c r="E5" i="25"/>
  <c r="E17" i="25"/>
  <c r="C19" i="25"/>
  <c r="C21" i="25" s="1"/>
  <c r="E21" i="25" s="1"/>
  <c r="J9" i="4" l="1"/>
  <c r="C9" i="25"/>
  <c r="E9" i="25" s="1"/>
  <c r="C5" i="4"/>
  <c r="F5" i="4"/>
  <c r="D5" i="4" l="1"/>
  <c r="H5" i="4" s="1"/>
  <c r="G5" i="4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 l="1"/>
  <c r="H17" i="4" s="1"/>
</calcChain>
</file>

<file path=xl/sharedStrings.xml><?xml version="1.0" encoding="utf-8"?>
<sst xmlns="http://schemas.openxmlformats.org/spreadsheetml/2006/main" count="121" uniqueCount="92">
  <si>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</si>
  <si>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</si>
  <si>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</si>
  <si>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</si>
  <si>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</si>
  <si>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</si>
  <si>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</si>
  <si>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</si>
  <si>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</si>
  <si>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</si>
  <si>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</si>
  <si>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</si>
  <si>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</si>
  <si>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</si>
  <si>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</si>
  <si>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</si>
  <si>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</si>
  <si>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</si>
  <si>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</si>
  <si>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</si>
  <si>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</si>
  <si>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</si>
  <si>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</si>
  <si>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</si>
  <si>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</si>
  <si>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</si>
  <si>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</si>
  <si>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</si>
  <si>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</si>
  <si>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</si>
  <si>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</si>
  <si>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</si>
  <si>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</si>
  <si>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</si>
  <si>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</si>
  <si>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</si>
  <si>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</si>
  <si>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</si>
  <si>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</si>
  <si>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</si>
  <si>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</si>
  <si>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</si>
  <si>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</si>
  <si>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</si>
  <si>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</si>
  <si>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</si>
  <si>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</si>
  <si>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</si>
  <si>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</si>
  <si>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</si>
  <si>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</si>
  <si>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</si>
  <si>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</si>
  <si>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</si>
  <si>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</si>
  <si>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</si>
  <si>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</si>
  <si>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</si>
  <si>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</si>
  <si>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</si>
  <si>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</si>
  <si>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</si>
  <si>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</si>
  <si>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Rate</t>
  </si>
  <si>
    <t>FMV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</si>
  <si>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</si>
  <si>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</si>
  <si>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</si>
  <si>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</si>
  <si>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</si>
  <si>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</si>
  <si>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</si>
  <si>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</si>
  <si>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</si>
  <si>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Name of Client</t>
  </si>
  <si>
    <t>Property Address</t>
  </si>
  <si>
    <t>Mr. Iqbal A. Parekh</t>
  </si>
  <si>
    <t>Flat No. 3302, 33rd Floor, Wing - B, "Klassic Towers", Dr. Anandrao Nair Road, Agripada, Byculla, Mumbai, PIN Code - 400 011, State - Maharashtra, Country - India</t>
  </si>
  <si>
    <t>Our Previous Valuation Report - 2020</t>
  </si>
  <si>
    <t>Flat No. 3301, 33rd Floor, Wing - B, "Klassic Towers", Dr. Anandrao Nair Road, Agripada, Byculla, Mumbai, PIN Code - 400 011, State - Maharashtra, Country - India</t>
  </si>
  <si>
    <t>Mrs. Parveen Iqbal Parekh</t>
  </si>
  <si>
    <t>Mrs. Parveen Iqbal Parekh &amp; Mr. Mohammed Iqbal Parekh</t>
  </si>
  <si>
    <t>Flat No. 3401, 34th Floor, Wing - B, "Klassic Towers", Dr. Anandrao Nair Road, Agripada, Byculla, Mumbai, PIN Code - 400 011, State - Maharashtra, Country - India</t>
  </si>
  <si>
    <t xml:space="preserve">Residential Flat No. 3402, 34th Floor, Wing - B, "Klassic Towers",
Dr. Anandrao Nair Road, Agripada, Byculla, Mumbai, PIN Code - 400 011, State - Maharashtra, Country - India a
belongs to </t>
  </si>
  <si>
    <t>Value as on 08.09.2023</t>
  </si>
  <si>
    <t>Total Value</t>
  </si>
  <si>
    <t>Flat No.</t>
  </si>
  <si>
    <t>13.10.23</t>
  </si>
  <si>
    <t>08.02.23</t>
  </si>
  <si>
    <t>05.09.23</t>
  </si>
  <si>
    <t>03.05.23</t>
  </si>
  <si>
    <t>08.2.23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</si>
</sst>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9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0" fillId="0" borderId="8" xfId="0" applyBorder="1"/>
    <xf numFmtId="0" fontId="2" fillId="0" borderId="8" xfId="0" applyFont="1" applyBorder="1"/>
    <xf numFmtId="0" fontId="3" fillId="0" borderId="8" xfId="0" applyFont="1" applyBorder="1"/>
    <xf numFmtId="43" fontId="0" fillId="0" borderId="8" xfId="1" applyFont="1" applyBorder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2" fillId="0" borderId="8" xfId="0" applyFont="1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8" xfId="0" applyBorder="1" applyAlignment="1">
      <alignment vertical="center" wrapText="1"/>
    </xf>
    <xf numFmtId="43" fontId="0" fillId="0" borderId="8" xfId="1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8" xfId="0" applyBorder="1" applyAlignment="1">
      <alignment horizontal="center" vertical="center"/>
    </xf>
    <xf numFmtId="43" fontId="2" fillId="0" borderId="8" xfId="0" applyNumberFormat="1" applyFont="1" applyBorder="1" applyAlignment="1">
      <alignment vertical="center"/>
    </xf>
    <xf numFmtId="43" fontId="6" fillId="2" borderId="8" xfId="1" applyFont="1" applyFill="1" applyBorder="1"/>
    <xf numFmtId="43" fontId="7" fillId="2" borderId="8" xfId="1" applyFont="1" applyFill="1" applyBorder="1"/>
    <xf numFmtId="43" fontId="7" fillId="0" borderId="8" xfId="1" applyFont="1" applyFill="1" applyBorder="1"/>
    <xf numFmtId="0" fontId="6" fillId="0" borderId="8" xfId="0" applyFont="1" applyBorder="1"/>
    <xf numFmtId="43" fontId="7" fillId="0" borderId="8" xfId="0" applyNumberFormat="1" applyFont="1" applyBorder="1"/>
    <xf numFmtId="0" fontId="7" fillId="0" borderId="8" xfId="0" applyFont="1" applyBorder="1"/>
    <xf numFmtId="0" fontId="2" fillId="2" borderId="8" xfId="0" applyFont="1" applyFill="1" applyBorder="1"/>
    <xf numFmtId="0" fontId="7" fillId="2" borderId="8" xfId="0" applyFont="1" applyFill="1" applyBorder="1"/>
    <xf numFmtId="43" fontId="0" fillId="0" borderId="8" xfId="0" applyNumberFormat="1" applyBorder="1"/>
    <xf numFmtId="43" fontId="2" fillId="0" borderId="8" xfId="0" applyNumberFormat="1" applyFont="1" applyBorder="1"/>
    <xf numFmtId="43" fontId="5" fillId="0" borderId="8" xfId="0" applyNumberFormat="1" applyFont="1" applyBorder="1"/>
    <xf numFmtId="0" fontId="2" fillId="4" borderId="8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0" borderId="8" xfId="0" applyFont="1" applyBorder="1" applyAlignment="1">
      <alignment horizontal="right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401297</xdr:colOff>
      <xdr:row>46</xdr:row>
      <xdr:rowOff>182186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8C5B6A-483C-46D3-8C88-E65644104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35697" cy="8678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410823</xdr:colOff>
      <xdr:row>44</xdr:row>
      <xdr:rowOff>96433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BF4D1B-A4C3-4CDF-BDF2-4BFF698A8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45223" cy="8478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391771</xdr:colOff>
      <xdr:row>43</xdr:row>
      <xdr:rowOff>1143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962BE7-71AA-468C-9FA0-D39EEBE7E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26171" cy="819264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49</xdr:row>
      <xdr:rowOff>19050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B6D894C-9CC2-4E52-8DA1-8DEF6FA91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8296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32D0EF-2B17-4CA1-B978-A7B9569B3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20D1E85-7AB6-438F-9CED-B5558BE5A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42D96A7-512A-43F1-9DA2-E9ACD1E67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29</xdr:col>
      <xdr:colOff>607314</xdr:colOff>
      <xdr:row>56</xdr:row>
      <xdr:rowOff>189214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BD97830-D74F-4A1E-82A0-391E7940D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71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M20" sqref="M2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1" t="s">
        <v>67</v>
      </c>
      <c r="C3" s="34">
        <f>374860*0.85</f>
        <v>318631</v>
      </c>
      <c r="D3" s="31"/>
      <c r="E3" s="31"/>
      <c r="F3" s="31"/>
      <c r="H3" s="35" t="s">
        <v>29</v>
      </c>
      <c r="I3" s="35"/>
      <c r="J3" s="35" t="s">
        <v>30</v>
      </c>
      <c r="K3" s="35" t="s">
        <v>31</v>
      </c>
      <c r="L3" s="35" t="s">
        <v>32</v>
      </c>
    </row>
    <row r="4" spans="2:12" x14ac:dyDescent="0.25">
      <c r="B4" s="31" t="s">
        <v>73</v>
      </c>
      <c r="C4" s="34">
        <f>C3*10%</f>
        <v>31863.100000000002</v>
      </c>
      <c r="D4" s="31"/>
      <c r="E4" s="31"/>
      <c r="F4" s="31"/>
      <c r="H4" s="36" t="s">
        <v>33</v>
      </c>
      <c r="I4" s="31" t="s">
        <v>34</v>
      </c>
      <c r="J4" s="31" t="s">
        <v>35</v>
      </c>
      <c r="K4" s="31">
        <v>2554.8123374210331</v>
      </c>
      <c r="L4" s="31">
        <v>2248.2348569305091</v>
      </c>
    </row>
    <row r="5" spans="2:12" x14ac:dyDescent="0.25">
      <c r="B5" s="31" t="s">
        <v>68</v>
      </c>
      <c r="C5" s="37">
        <f>C3+C4</f>
        <v>350494.1</v>
      </c>
      <c r="D5" s="38" t="s">
        <v>54</v>
      </c>
      <c r="E5" s="39">
        <f>C5/10.764</f>
        <v>32561.696395392046</v>
      </c>
      <c r="F5" s="38" t="s">
        <v>55</v>
      </c>
      <c r="H5" s="40" t="s">
        <v>36</v>
      </c>
      <c r="I5" s="36">
        <v>0.95</v>
      </c>
      <c r="J5" s="31"/>
      <c r="K5" s="31" t="s">
        <v>37</v>
      </c>
      <c r="L5" s="31" t="s">
        <v>34</v>
      </c>
    </row>
    <row r="6" spans="2:12" x14ac:dyDescent="0.25">
      <c r="B6" s="31" t="s">
        <v>69</v>
      </c>
      <c r="C6" s="34">
        <v>29400</v>
      </c>
      <c r="D6" s="31"/>
      <c r="E6" s="31"/>
      <c r="F6" s="31"/>
      <c r="H6" s="41" t="s">
        <v>38</v>
      </c>
      <c r="I6" s="36">
        <v>0.9</v>
      </c>
      <c r="J6" s="31" t="s">
        <v>39</v>
      </c>
      <c r="K6" s="31" t="s">
        <v>40</v>
      </c>
      <c r="L6" s="31" t="s">
        <v>41</v>
      </c>
    </row>
    <row r="7" spans="2:12" x14ac:dyDescent="0.25">
      <c r="B7" s="31" t="s">
        <v>70</v>
      </c>
      <c r="C7" s="34">
        <f>C5-C6</f>
        <v>321094.09999999998</v>
      </c>
      <c r="D7" s="31"/>
      <c r="E7" s="31"/>
      <c r="F7" s="31"/>
      <c r="H7" s="40" t="s">
        <v>42</v>
      </c>
      <c r="I7" s="36">
        <v>0.8</v>
      </c>
      <c r="J7" s="31"/>
      <c r="K7" s="40" t="s">
        <v>38</v>
      </c>
      <c r="L7" s="36">
        <v>0.05</v>
      </c>
    </row>
    <row r="8" spans="2:12" ht="30" x14ac:dyDescent="0.25">
      <c r="B8" s="42" t="s">
        <v>71</v>
      </c>
      <c r="C8" s="34">
        <f>C7*D13%</f>
        <v>276140.92599999998</v>
      </c>
      <c r="D8" s="31"/>
      <c r="E8" s="31"/>
      <c r="F8" s="31"/>
      <c r="H8" s="40" t="s">
        <v>43</v>
      </c>
      <c r="I8" s="36">
        <v>0.7</v>
      </c>
      <c r="J8" s="31"/>
      <c r="K8" s="43" t="s">
        <v>44</v>
      </c>
      <c r="L8" s="36">
        <v>0.1</v>
      </c>
    </row>
    <row r="9" spans="2:12" x14ac:dyDescent="0.25">
      <c r="B9" s="31" t="s">
        <v>72</v>
      </c>
      <c r="C9" s="37">
        <f>C6+C8</f>
        <v>305540.92599999998</v>
      </c>
      <c r="D9" s="38" t="s">
        <v>54</v>
      </c>
      <c r="E9" s="39">
        <f>C9/10.764</f>
        <v>28385.444630248978</v>
      </c>
      <c r="F9" s="38" t="s">
        <v>55</v>
      </c>
      <c r="H9" s="40" t="s">
        <v>45</v>
      </c>
      <c r="I9" s="36">
        <v>0.6</v>
      </c>
      <c r="J9" s="31"/>
      <c r="K9" s="31" t="s">
        <v>46</v>
      </c>
      <c r="L9" s="36">
        <v>0.15</v>
      </c>
    </row>
    <row r="10" spans="2:12" x14ac:dyDescent="0.25">
      <c r="C10" s="44"/>
      <c r="H10" s="31" t="s">
        <v>47</v>
      </c>
      <c r="I10" s="36">
        <v>0.5</v>
      </c>
      <c r="J10" s="31"/>
      <c r="K10" s="31" t="s">
        <v>48</v>
      </c>
      <c r="L10" s="36">
        <v>0.2</v>
      </c>
    </row>
    <row r="11" spans="2:12" x14ac:dyDescent="0.25">
      <c r="B11" s="32" t="s">
        <v>60</v>
      </c>
      <c r="C11" s="46">
        <f>Calculation!D7</f>
        <v>2023</v>
      </c>
      <c r="H11" s="31" t="s">
        <v>49</v>
      </c>
      <c r="I11" s="36">
        <v>0.4</v>
      </c>
      <c r="J11" s="31"/>
      <c r="K11" s="31"/>
      <c r="L11" s="31"/>
    </row>
    <row r="12" spans="2:12" x14ac:dyDescent="0.25">
      <c r="B12" s="32" t="s">
        <v>61</v>
      </c>
      <c r="C12" s="46">
        <f>Calculation!D8</f>
        <v>2009</v>
      </c>
      <c r="D12" s="45">
        <v>100</v>
      </c>
      <c r="H12" s="31" t="s">
        <v>50</v>
      </c>
      <c r="I12" s="36">
        <v>0.3</v>
      </c>
      <c r="J12" s="31"/>
      <c r="K12" s="31"/>
      <c r="L12" s="31"/>
    </row>
    <row r="13" spans="2:12" x14ac:dyDescent="0.25">
      <c r="B13" s="32" t="s">
        <v>62</v>
      </c>
      <c r="C13" s="46">
        <f>C11-C12</f>
        <v>14</v>
      </c>
      <c r="D13" s="45">
        <f>D12-C13</f>
        <v>86</v>
      </c>
    </row>
    <row r="15" spans="2:12" x14ac:dyDescent="0.25">
      <c r="B15" s="31" t="s">
        <v>51</v>
      </c>
      <c r="C15" s="34">
        <v>93700</v>
      </c>
      <c r="D15" s="31"/>
      <c r="E15" s="31"/>
      <c r="F15" s="31"/>
    </row>
    <row r="16" spans="2:12" x14ac:dyDescent="0.25">
      <c r="B16" s="31" t="s">
        <v>52</v>
      </c>
      <c r="C16" s="34">
        <f>C15*5%</f>
        <v>4685</v>
      </c>
      <c r="D16" s="31"/>
      <c r="E16" s="31"/>
      <c r="F16" s="31"/>
    </row>
    <row r="17" spans="2:6" x14ac:dyDescent="0.25">
      <c r="B17" s="31" t="s">
        <v>53</v>
      </c>
      <c r="C17" s="37">
        <f>C15+C16</f>
        <v>98385</v>
      </c>
      <c r="D17" s="38" t="s">
        <v>54</v>
      </c>
      <c r="E17" s="39">
        <f>C17/10.764</f>
        <v>9140.1895206243044</v>
      </c>
      <c r="F17" s="38" t="s">
        <v>55</v>
      </c>
    </row>
    <row r="18" spans="2:6" x14ac:dyDescent="0.25">
      <c r="B18" s="31" t="s">
        <v>57</v>
      </c>
      <c r="C18" s="34">
        <v>26620</v>
      </c>
      <c r="D18" s="31"/>
      <c r="E18" s="31"/>
      <c r="F18" s="31"/>
    </row>
    <row r="19" spans="2:6" x14ac:dyDescent="0.25">
      <c r="B19" s="31" t="s">
        <v>58</v>
      </c>
      <c r="C19" s="34">
        <f>C17-C18</f>
        <v>71765</v>
      </c>
      <c r="D19" s="31"/>
      <c r="E19" s="31"/>
      <c r="F19" s="31"/>
    </row>
    <row r="20" spans="2:6" ht="45" x14ac:dyDescent="0.25">
      <c r="B20" s="42" t="s">
        <v>59</v>
      </c>
      <c r="C20" s="34">
        <f>C18*80%</f>
        <v>21296</v>
      </c>
      <c r="D20" s="31"/>
      <c r="E20" s="31"/>
      <c r="F20" s="31"/>
    </row>
    <row r="21" spans="2:6" x14ac:dyDescent="0.25">
      <c r="B21" s="31" t="s">
        <v>56</v>
      </c>
      <c r="C21" s="37">
        <f>C19+C20</f>
        <v>93061</v>
      </c>
      <c r="D21" s="38" t="s">
        <v>54</v>
      </c>
      <c r="E21" s="39">
        <f>C21/10.764</f>
        <v>8645.5778520995918</v>
      </c>
      <c r="F21" s="38" t="s">
        <v>55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D4" sqref="D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>
      <selection activeCell="O28" sqref="O28"/>
    </sheetView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O84"/>
  <sheetViews>
    <sheetView workbookViewId="0">
      <selection activeCell="I16" sqref="I16"/>
    </sheetView>
  </sheetViews>
  <sheetFormatPr defaultRowHeight="15" x14ac:dyDescent="0.25"/>
  <cols>
    <col min="1" max="1" width="21.7109375" bestFit="1" customWidth="1"/>
    <col min="2" max="2" width="13.42578125" customWidth="1"/>
    <col min="3" max="3" width="17.140625" style="14" customWidth="1"/>
    <col min="4" max="4" width="12.5703125" style="14" customWidth="1"/>
    <col min="5" max="5" width="14.28515625" customWidth="1"/>
    <col min="6" max="6" width="17.140625" style="14" customWidth="1"/>
    <col min="7" max="7" width="12.5703125" style="14" customWidth="1"/>
    <col min="8" max="8" width="14.28515625" customWidth="1"/>
    <col min="9" max="9" width="17.140625" style="14" customWidth="1"/>
    <col min="10" max="10" width="12.5703125" style="14" customWidth="1"/>
    <col min="11" max="11" width="14.28515625" customWidth="1"/>
    <col min="12" max="12" width="17.140625" style="14" customWidth="1"/>
    <col min="13" max="13" width="12.5703125" style="14" customWidth="1"/>
    <col min="14" max="14" width="14.28515625" customWidth="1"/>
    <col min="15" max="15" width="15.28515625" bestFit="1" customWidth="1"/>
  </cols>
  <sheetData>
    <row r="1" spans="1:15" x14ac:dyDescent="0.25">
      <c r="A1" s="9"/>
      <c r="B1" s="10"/>
      <c r="C1" s="11"/>
      <c r="D1" s="12"/>
      <c r="F1" s="11"/>
      <c r="G1" s="12"/>
      <c r="I1" s="11"/>
      <c r="J1" s="12"/>
      <c r="L1" s="11"/>
      <c r="M1" s="12"/>
    </row>
    <row r="2" spans="1:15" x14ac:dyDescent="0.25">
      <c r="A2" s="13"/>
      <c r="C2" s="14">
        <v>3301</v>
      </c>
      <c r="D2" s="15"/>
      <c r="F2" s="14">
        <v>3302</v>
      </c>
      <c r="G2" s="15"/>
      <c r="I2" s="14">
        <v>3401</v>
      </c>
      <c r="J2" s="15"/>
      <c r="L2" s="14">
        <v>3402</v>
      </c>
      <c r="M2" s="15"/>
    </row>
    <row r="3" spans="1:15" x14ac:dyDescent="0.25">
      <c r="A3" s="13" t="s">
        <v>13</v>
      </c>
      <c r="B3" s="16"/>
      <c r="C3" s="17">
        <v>40700</v>
      </c>
      <c r="D3" s="19" t="s">
        <v>65</v>
      </c>
      <c r="E3" s="6" t="s">
        <v>66</v>
      </c>
      <c r="F3" s="17">
        <v>40700</v>
      </c>
      <c r="G3" s="19" t="s">
        <v>65</v>
      </c>
      <c r="H3" s="6" t="s">
        <v>66</v>
      </c>
      <c r="I3" s="17">
        <v>40700</v>
      </c>
      <c r="J3" s="19" t="s">
        <v>65</v>
      </c>
      <c r="K3" s="6" t="s">
        <v>66</v>
      </c>
      <c r="L3" s="17">
        <v>40700</v>
      </c>
      <c r="M3" s="19" t="s">
        <v>65</v>
      </c>
      <c r="N3" s="6" t="s">
        <v>66</v>
      </c>
    </row>
    <row r="4" spans="1:15" ht="30" x14ac:dyDescent="0.25">
      <c r="A4" s="18" t="s">
        <v>14</v>
      </c>
      <c r="B4" s="16"/>
      <c r="C4" s="17">
        <v>3300</v>
      </c>
      <c r="D4" s="19"/>
      <c r="F4" s="17">
        <v>3300</v>
      </c>
      <c r="G4" s="19"/>
      <c r="I4" s="17">
        <v>3300</v>
      </c>
      <c r="J4" s="19"/>
      <c r="L4" s="17">
        <v>3300</v>
      </c>
      <c r="M4" s="19"/>
    </row>
    <row r="5" spans="1:15" x14ac:dyDescent="0.25">
      <c r="A5" s="13" t="s">
        <v>15</v>
      </c>
      <c r="B5" s="16"/>
      <c r="C5" s="17">
        <f>C3-C4</f>
        <v>37400</v>
      </c>
      <c r="D5" s="19"/>
      <c r="F5" s="17">
        <f>F3-F4</f>
        <v>37400</v>
      </c>
      <c r="G5" s="19"/>
      <c r="I5" s="17">
        <f>I3-I4</f>
        <v>37400</v>
      </c>
      <c r="J5" s="19"/>
      <c r="L5" s="17">
        <f>L3-L4</f>
        <v>37400</v>
      </c>
      <c r="M5" s="19"/>
    </row>
    <row r="6" spans="1:15" x14ac:dyDescent="0.25">
      <c r="A6" s="13" t="s">
        <v>16</v>
      </c>
      <c r="B6" s="16"/>
      <c r="C6" s="17">
        <f>C4</f>
        <v>3300</v>
      </c>
      <c r="D6" s="19"/>
      <c r="F6" s="17">
        <f>F4</f>
        <v>3300</v>
      </c>
      <c r="G6" s="19"/>
      <c r="I6" s="17">
        <f>I4</f>
        <v>3300</v>
      </c>
      <c r="J6" s="19"/>
      <c r="L6" s="17">
        <f>L4</f>
        <v>3300</v>
      </c>
      <c r="M6" s="19"/>
    </row>
    <row r="7" spans="1:15" x14ac:dyDescent="0.25">
      <c r="A7" s="13" t="s">
        <v>17</v>
      </c>
      <c r="B7" s="20"/>
      <c r="C7" s="21">
        <f>D7-D8</f>
        <v>14</v>
      </c>
      <c r="D7" s="21">
        <v>2023</v>
      </c>
      <c r="F7" s="21">
        <f>G7-G8</f>
        <v>14</v>
      </c>
      <c r="G7" s="21">
        <v>2023</v>
      </c>
      <c r="I7" s="21">
        <f>J7-J8</f>
        <v>14</v>
      </c>
      <c r="J7" s="21">
        <v>2023</v>
      </c>
      <c r="L7" s="21">
        <f>M7-M8</f>
        <v>14</v>
      </c>
      <c r="M7" s="21">
        <v>2023</v>
      </c>
    </row>
    <row r="8" spans="1:15" x14ac:dyDescent="0.25">
      <c r="A8" s="13" t="s">
        <v>18</v>
      </c>
      <c r="B8" s="20"/>
      <c r="C8" s="21">
        <f>C9-C7</f>
        <v>46</v>
      </c>
      <c r="D8" s="21">
        <v>2009</v>
      </c>
      <c r="F8" s="21">
        <f>F9-F7</f>
        <v>46</v>
      </c>
      <c r="G8" s="21">
        <v>2009</v>
      </c>
      <c r="I8" s="21">
        <f>I9-I7</f>
        <v>46</v>
      </c>
      <c r="J8" s="21">
        <v>2009</v>
      </c>
      <c r="L8" s="21">
        <f>L9-L7</f>
        <v>46</v>
      </c>
      <c r="M8" s="21">
        <v>2009</v>
      </c>
    </row>
    <row r="9" spans="1:15" x14ac:dyDescent="0.25">
      <c r="A9" s="13" t="s">
        <v>19</v>
      </c>
      <c r="B9" s="20"/>
      <c r="C9" s="21">
        <v>60</v>
      </c>
      <c r="D9" s="21"/>
      <c r="F9" s="21">
        <v>60</v>
      </c>
      <c r="G9" s="21"/>
      <c r="I9" s="21">
        <v>60</v>
      </c>
      <c r="J9" s="21"/>
      <c r="L9" s="21">
        <v>60</v>
      </c>
      <c r="M9" s="21"/>
    </row>
    <row r="10" spans="1:15" ht="30" x14ac:dyDescent="0.25">
      <c r="A10" s="18" t="s">
        <v>20</v>
      </c>
      <c r="B10" s="20"/>
      <c r="C10" s="21">
        <f>90*C7/C9</f>
        <v>21</v>
      </c>
      <c r="D10" s="21"/>
      <c r="F10" s="21">
        <f>90*F7/F9</f>
        <v>21</v>
      </c>
      <c r="G10" s="21"/>
      <c r="I10" s="21">
        <f>90*I7/I9</f>
        <v>21</v>
      </c>
      <c r="J10" s="21"/>
      <c r="L10" s="21">
        <f>90*L7/L9</f>
        <v>21</v>
      </c>
      <c r="M10" s="21"/>
    </row>
    <row r="11" spans="1:15" x14ac:dyDescent="0.25">
      <c r="A11" s="13"/>
      <c r="B11" s="22"/>
      <c r="C11" s="23">
        <f>C10%</f>
        <v>0.21</v>
      </c>
      <c r="D11" s="23"/>
      <c r="F11" s="23">
        <f>F10%</f>
        <v>0.21</v>
      </c>
      <c r="G11" s="23"/>
      <c r="I11" s="23">
        <f>I10%</f>
        <v>0.21</v>
      </c>
      <c r="J11" s="23"/>
      <c r="L11" s="23">
        <f>L10%</f>
        <v>0.21</v>
      </c>
      <c r="M11" s="23"/>
    </row>
    <row r="12" spans="1:15" x14ac:dyDescent="0.25">
      <c r="A12" s="13" t="s">
        <v>21</v>
      </c>
      <c r="B12" s="16"/>
      <c r="C12" s="17">
        <f>C6*C11</f>
        <v>693</v>
      </c>
      <c r="D12" s="19"/>
      <c r="F12" s="17">
        <f>F6*F11</f>
        <v>693</v>
      </c>
      <c r="G12" s="19"/>
      <c r="I12" s="17">
        <f>I6*I11</f>
        <v>693</v>
      </c>
      <c r="J12" s="19"/>
      <c r="L12" s="17">
        <f>L6*L11</f>
        <v>693</v>
      </c>
      <c r="M12" s="19"/>
    </row>
    <row r="13" spans="1:15" x14ac:dyDescent="0.25">
      <c r="A13" s="13" t="s">
        <v>22</v>
      </c>
      <c r="B13" s="16"/>
      <c r="C13" s="17">
        <f>C6-C12</f>
        <v>2607</v>
      </c>
      <c r="D13" s="19"/>
      <c r="F13" s="17">
        <f>F6-F12</f>
        <v>2607</v>
      </c>
      <c r="G13" s="19"/>
      <c r="I13" s="17">
        <f>I6-I12</f>
        <v>2607</v>
      </c>
      <c r="J13" s="19"/>
      <c r="L13" s="17">
        <f>L6-L12</f>
        <v>2607</v>
      </c>
      <c r="M13" s="19"/>
    </row>
    <row r="14" spans="1:15" x14ac:dyDescent="0.25">
      <c r="A14" s="13" t="s">
        <v>15</v>
      </c>
      <c r="B14" s="16"/>
      <c r="C14" s="17">
        <f>C5</f>
        <v>37400</v>
      </c>
      <c r="D14" s="19"/>
      <c r="F14" s="17">
        <f>F5</f>
        <v>37400</v>
      </c>
      <c r="G14" s="19"/>
      <c r="I14" s="17">
        <f>I5</f>
        <v>37400</v>
      </c>
      <c r="J14" s="19"/>
      <c r="L14" s="17">
        <f>L5</f>
        <v>37400</v>
      </c>
      <c r="M14" s="19"/>
    </row>
    <row r="15" spans="1:15" x14ac:dyDescent="0.25">
      <c r="B15" s="16"/>
      <c r="C15" s="17"/>
      <c r="D15" s="19"/>
      <c r="F15" s="17"/>
      <c r="G15" s="19"/>
      <c r="I15" s="17"/>
      <c r="J15" s="19"/>
      <c r="L15" s="17"/>
      <c r="M15" s="19"/>
    </row>
    <row r="16" spans="1:15" x14ac:dyDescent="0.25">
      <c r="A16" s="38" t="s">
        <v>23</v>
      </c>
      <c r="B16" s="56"/>
      <c r="C16" s="57">
        <f>C14+C13</f>
        <v>40007</v>
      </c>
      <c r="D16" s="58"/>
      <c r="E16" s="31"/>
      <c r="F16" s="57">
        <f>F14+F13</f>
        <v>40007</v>
      </c>
      <c r="G16" s="58"/>
      <c r="H16" s="31"/>
      <c r="I16" s="57">
        <f>I14+I13</f>
        <v>40007</v>
      </c>
      <c r="J16" s="58"/>
      <c r="K16" s="31"/>
      <c r="L16" s="57">
        <f>L14+L13</f>
        <v>40007</v>
      </c>
      <c r="M16" s="58"/>
      <c r="N16" s="31"/>
      <c r="O16" s="31"/>
    </row>
    <row r="17" spans="1:15" x14ac:dyDescent="0.25">
      <c r="A17" s="31" t="s">
        <v>86</v>
      </c>
      <c r="B17" s="59"/>
      <c r="C17" s="60">
        <f>C2</f>
        <v>3301</v>
      </c>
      <c r="D17" s="61"/>
      <c r="E17" s="31"/>
      <c r="F17" s="60">
        <f>F2</f>
        <v>3302</v>
      </c>
      <c r="G17" s="61"/>
      <c r="H17" s="31"/>
      <c r="I17" s="60">
        <f>I2</f>
        <v>3401</v>
      </c>
      <c r="J17" s="61"/>
      <c r="K17" s="31"/>
      <c r="L17" s="60">
        <f>L2</f>
        <v>3402</v>
      </c>
      <c r="M17" s="61"/>
      <c r="N17" s="31"/>
      <c r="O17" s="31"/>
    </row>
    <row r="18" spans="1:15" x14ac:dyDescent="0.25">
      <c r="A18" s="62" t="str">
        <f>E3</f>
        <v>BUA</v>
      </c>
      <c r="B18" s="38"/>
      <c r="C18" s="63">
        <v>1600</v>
      </c>
      <c r="D18" s="61"/>
      <c r="E18" s="31"/>
      <c r="F18" s="63">
        <v>758</v>
      </c>
      <c r="G18" s="61"/>
      <c r="H18" s="31"/>
      <c r="I18" s="63">
        <v>1600</v>
      </c>
      <c r="J18" s="61"/>
      <c r="K18" s="31"/>
      <c r="L18" s="63">
        <v>758</v>
      </c>
      <c r="M18" s="61"/>
      <c r="N18" s="31"/>
      <c r="O18" s="32" t="s">
        <v>85</v>
      </c>
    </row>
    <row r="19" spans="1:15" x14ac:dyDescent="0.25">
      <c r="A19" s="31" t="s">
        <v>64</v>
      </c>
      <c r="B19" s="32"/>
      <c r="C19" s="60">
        <f>C18*C16</f>
        <v>64011200</v>
      </c>
      <c r="D19" s="33"/>
      <c r="E19" s="64"/>
      <c r="F19" s="60">
        <f>F18*F16</f>
        <v>30325306</v>
      </c>
      <c r="G19" s="33"/>
      <c r="H19" s="64"/>
      <c r="I19" s="60">
        <f>I18*I16</f>
        <v>64011200</v>
      </c>
      <c r="J19" s="33"/>
      <c r="K19" s="64"/>
      <c r="L19" s="60">
        <f>L18*L16</f>
        <v>30325306</v>
      </c>
      <c r="M19" s="33"/>
      <c r="N19" s="64"/>
      <c r="O19" s="65">
        <f>C19+F19+I19+L19</f>
        <v>188673012</v>
      </c>
    </row>
    <row r="20" spans="1:15" x14ac:dyDescent="0.25">
      <c r="A20" s="31" t="s">
        <v>24</v>
      </c>
      <c r="B20" s="31"/>
      <c r="C20" s="66">
        <f>C19*85%</f>
        <v>54409520</v>
      </c>
      <c r="D20" s="60"/>
      <c r="E20" s="31"/>
      <c r="F20" s="66">
        <f>F19*85%</f>
        <v>25776510.099999998</v>
      </c>
      <c r="G20" s="60"/>
      <c r="H20" s="31"/>
      <c r="I20" s="66">
        <f>I19*85%</f>
        <v>54409520</v>
      </c>
      <c r="J20" s="60"/>
      <c r="K20" s="31"/>
      <c r="L20" s="66">
        <f>L19*85%</f>
        <v>25776510.099999998</v>
      </c>
      <c r="M20" s="60"/>
      <c r="N20" s="31"/>
      <c r="O20" s="65">
        <f>C20+F20+I20+L20</f>
        <v>160372060.19999999</v>
      </c>
    </row>
    <row r="21" spans="1:15" x14ac:dyDescent="0.25">
      <c r="A21" s="31" t="s">
        <v>25</v>
      </c>
      <c r="B21" s="31"/>
      <c r="C21" s="66">
        <f>C19*70%</f>
        <v>44807840</v>
      </c>
      <c r="D21" s="66"/>
      <c r="E21" s="31"/>
      <c r="F21" s="66">
        <f>F19*70%</f>
        <v>21227714.199999999</v>
      </c>
      <c r="G21" s="66"/>
      <c r="H21" s="31"/>
      <c r="I21" s="66">
        <f>I19*70%</f>
        <v>44807840</v>
      </c>
      <c r="J21" s="66"/>
      <c r="K21" s="31"/>
      <c r="L21" s="66">
        <f>L19*70%</f>
        <v>21227714.199999999</v>
      </c>
      <c r="M21" s="66"/>
      <c r="N21" s="31"/>
      <c r="O21" s="65">
        <f>C21+F21+I21+L21</f>
        <v>132071108.40000001</v>
      </c>
    </row>
    <row r="22" spans="1:15" x14ac:dyDescent="0.25">
      <c r="A22" s="13"/>
      <c r="D22" s="21"/>
      <c r="G22" s="21"/>
      <c r="J22" s="21"/>
      <c r="M22" s="21"/>
    </row>
    <row r="23" spans="1:15" x14ac:dyDescent="0.25">
      <c r="A23" s="25" t="s">
        <v>26</v>
      </c>
      <c r="B23" s="26"/>
      <c r="C23" s="27">
        <f>C4*C18</f>
        <v>5280000</v>
      </c>
      <c r="D23" s="27"/>
      <c r="F23" s="27">
        <f>F4*F18</f>
        <v>2501400</v>
      </c>
      <c r="G23" s="27"/>
      <c r="I23" s="27">
        <f>I4*I18</f>
        <v>5280000</v>
      </c>
      <c r="J23" s="27"/>
      <c r="L23" s="27">
        <f>L4*L18</f>
        <v>2501400</v>
      </c>
      <c r="M23" s="27"/>
    </row>
    <row r="24" spans="1:15" x14ac:dyDescent="0.25">
      <c r="A24" s="13" t="s">
        <v>27</v>
      </c>
    </row>
    <row r="25" spans="1:15" x14ac:dyDescent="0.25">
      <c r="A25" s="28" t="s">
        <v>28</v>
      </c>
      <c r="B25" s="14"/>
      <c r="C25" s="24">
        <f>C19*0.03/12</f>
        <v>160028</v>
      </c>
      <c r="D25" s="24"/>
      <c r="F25" s="24">
        <f>F19*0.03/12</f>
        <v>75813.264999999999</v>
      </c>
      <c r="G25" s="24"/>
      <c r="I25" s="24">
        <f>I19*0.03/12</f>
        <v>160028</v>
      </c>
      <c r="J25" s="24"/>
      <c r="L25" s="24">
        <f>L19*0.03/12</f>
        <v>75813.264999999999</v>
      </c>
      <c r="M25" s="24"/>
    </row>
    <row r="26" spans="1:15" x14ac:dyDescent="0.25">
      <c r="C26" s="24"/>
      <c r="D26" s="24"/>
      <c r="F26" s="24"/>
      <c r="G26" s="24"/>
      <c r="I26" s="24"/>
      <c r="J26" s="24"/>
      <c r="L26" s="24"/>
      <c r="M26" s="24"/>
    </row>
    <row r="27" spans="1:15" x14ac:dyDescent="0.25">
      <c r="C27" s="24"/>
      <c r="D27" s="24"/>
      <c r="F27" s="24"/>
      <c r="G27" s="24"/>
      <c r="I27" s="24"/>
      <c r="J27" s="24"/>
      <c r="L27" s="24"/>
      <c r="M27" s="24"/>
    </row>
    <row r="28" spans="1:15" x14ac:dyDescent="0.25">
      <c r="C28"/>
      <c r="D28"/>
      <c r="F28"/>
      <c r="G28"/>
      <c r="I28"/>
      <c r="J28"/>
      <c r="L28"/>
      <c r="M28"/>
    </row>
    <row r="29" spans="1:15" x14ac:dyDescent="0.25">
      <c r="C29"/>
      <c r="D29"/>
      <c r="F29"/>
      <c r="G29"/>
      <c r="I29"/>
      <c r="J29"/>
      <c r="L29"/>
      <c r="M29"/>
    </row>
    <row r="30" spans="1:15" x14ac:dyDescent="0.25">
      <c r="C30"/>
      <c r="D30"/>
      <c r="F30"/>
      <c r="G30"/>
      <c r="I30"/>
      <c r="J30"/>
      <c r="L30"/>
      <c r="M30"/>
    </row>
    <row r="31" spans="1:15" x14ac:dyDescent="0.25">
      <c r="C31"/>
      <c r="D31"/>
      <c r="F31"/>
      <c r="G31"/>
      <c r="I31"/>
      <c r="J31"/>
      <c r="L31"/>
      <c r="M31"/>
    </row>
    <row r="32" spans="1:15" x14ac:dyDescent="0.25">
      <c r="C32"/>
      <c r="D32"/>
      <c r="F32"/>
      <c r="G32"/>
      <c r="I32"/>
      <c r="J32"/>
      <c r="L32"/>
      <c r="M32"/>
    </row>
    <row r="33" spans="1:13" x14ac:dyDescent="0.25">
      <c r="C33"/>
      <c r="D33"/>
      <c r="F33"/>
      <c r="G33"/>
      <c r="I33"/>
      <c r="J33"/>
      <c r="L33"/>
      <c r="M33"/>
    </row>
    <row r="34" spans="1:13" x14ac:dyDescent="0.25">
      <c r="C34"/>
      <c r="D34"/>
      <c r="F34"/>
      <c r="G34"/>
      <c r="I34"/>
      <c r="J34"/>
      <c r="L34"/>
      <c r="M34"/>
    </row>
    <row r="35" spans="1:13" x14ac:dyDescent="0.25">
      <c r="C35"/>
      <c r="D35"/>
      <c r="F35"/>
      <c r="G35"/>
      <c r="I35"/>
      <c r="J35"/>
      <c r="L35"/>
      <c r="M35"/>
    </row>
    <row r="36" spans="1:13" x14ac:dyDescent="0.25">
      <c r="C36"/>
      <c r="D36"/>
      <c r="F36"/>
      <c r="G36"/>
      <c r="I36"/>
      <c r="J36"/>
      <c r="L36"/>
      <c r="M36"/>
    </row>
    <row r="37" spans="1:13" x14ac:dyDescent="0.25">
      <c r="C37"/>
      <c r="D37"/>
      <c r="F37"/>
      <c r="G37"/>
      <c r="I37"/>
      <c r="J37"/>
      <c r="L37"/>
      <c r="M37"/>
    </row>
    <row r="38" spans="1:13" x14ac:dyDescent="0.25">
      <c r="C38"/>
      <c r="D38"/>
      <c r="F38"/>
      <c r="G38"/>
      <c r="I38"/>
      <c r="J38"/>
      <c r="L38"/>
      <c r="M38"/>
    </row>
    <row r="39" spans="1:13" x14ac:dyDescent="0.25">
      <c r="C39"/>
      <c r="D39"/>
      <c r="F39"/>
      <c r="G39"/>
      <c r="I39"/>
      <c r="J39"/>
      <c r="L39"/>
      <c r="M39"/>
    </row>
    <row r="40" spans="1:13" x14ac:dyDescent="0.25">
      <c r="C40"/>
      <c r="D40"/>
      <c r="F40"/>
      <c r="G40"/>
      <c r="I40"/>
      <c r="J40"/>
      <c r="L40"/>
      <c r="M40"/>
    </row>
    <row r="46" spans="1:13" x14ac:dyDescent="0.25">
      <c r="A46" s="29"/>
    </row>
    <row r="59" spans="1:1" ht="15.75" x14ac:dyDescent="0.25">
      <c r="A59" s="30"/>
    </row>
    <row r="60" spans="1:1" ht="15.75" x14ac:dyDescent="0.25">
      <c r="A60" s="30"/>
    </row>
    <row r="61" spans="1:1" ht="15.75" x14ac:dyDescent="0.25">
      <c r="A61" s="30"/>
    </row>
    <row r="62" spans="1:1" ht="15.75" x14ac:dyDescent="0.25">
      <c r="A62" s="30"/>
    </row>
    <row r="63" spans="1:1" ht="15.75" x14ac:dyDescent="0.25">
      <c r="A63" s="30"/>
    </row>
    <row r="64" spans="1:1" ht="15.75" x14ac:dyDescent="0.25">
      <c r="A64" s="30"/>
    </row>
    <row r="65" spans="1:1" ht="15.75" x14ac:dyDescent="0.25">
      <c r="A65" s="30"/>
    </row>
    <row r="84" spans="3:12" x14ac:dyDescent="0.25">
      <c r="C84" s="14">
        <f>C83*C82</f>
        <v>0</v>
      </c>
      <c r="F84" s="14">
        <f>F83*F82</f>
        <v>0</v>
      </c>
      <c r="I84" s="14">
        <f>I83*I82</f>
        <v>0</v>
      </c>
      <c r="L84" s="14">
        <f>L83*L82</f>
        <v>0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1105B6-FE2A-41EF-A168-C98BD31B52CC}">
  <dimension ref="A2:M8"/>
  <sheetViews>
    <sheetView workbookViewId="0">
      <selection activeCell="L7" sqref="L7"/>
    </sheetView>
  </sheetViews>
  <sheetFormatPr defaultRowHeight="15" x14ac:dyDescent="0.25"/>
  <cols>
    <col min="1" max="1" width="7.28515625" style="53" bestFit="1" customWidth="1"/>
    <col min="2" max="2" width="18" style="47" bestFit="1" customWidth="1"/>
    <col min="3" max="3" width="34.140625" style="47" bestFit="1" customWidth="1"/>
    <col min="4" max="4" width="9.28515625" style="47" customWidth="1"/>
    <col min="5" max="5" width="11.5703125" style="47" customWidth="1"/>
    <col min="6" max="8" width="15.28515625" style="47" customWidth="1"/>
    <col min="9" max="9" width="9.28515625" style="47" bestFit="1" customWidth="1"/>
    <col min="10" max="10" width="11.5703125" style="47" bestFit="1" customWidth="1"/>
    <col min="11" max="13" width="15.28515625" style="47" bestFit="1" customWidth="1"/>
    <col min="14" max="16384" width="9.140625" style="47"/>
  </cols>
  <sheetData>
    <row r="2" spans="1:13" x14ac:dyDescent="0.25">
      <c r="A2" s="54"/>
      <c r="B2" s="50"/>
      <c r="C2" s="50"/>
      <c r="D2" s="67" t="s">
        <v>78</v>
      </c>
      <c r="E2" s="67"/>
      <c r="F2" s="67"/>
      <c r="G2" s="67"/>
      <c r="H2" s="67"/>
      <c r="I2" s="68" t="s">
        <v>84</v>
      </c>
      <c r="J2" s="68"/>
      <c r="K2" s="68"/>
      <c r="L2" s="68"/>
      <c r="M2" s="68"/>
    </row>
    <row r="3" spans="1:13" x14ac:dyDescent="0.25">
      <c r="A3" s="35" t="s">
        <v>7</v>
      </c>
      <c r="B3" s="49" t="s">
        <v>74</v>
      </c>
      <c r="C3" s="49" t="s">
        <v>75</v>
      </c>
      <c r="D3" s="49" t="s">
        <v>66</v>
      </c>
      <c r="E3" s="49" t="s">
        <v>63</v>
      </c>
      <c r="F3" s="49" t="s">
        <v>64</v>
      </c>
      <c r="G3" s="49" t="s">
        <v>24</v>
      </c>
      <c r="H3" s="49" t="s">
        <v>25</v>
      </c>
      <c r="I3" s="49" t="s">
        <v>66</v>
      </c>
      <c r="J3" s="49" t="s">
        <v>63</v>
      </c>
      <c r="K3" s="49" t="s">
        <v>64</v>
      </c>
      <c r="L3" s="49" t="s">
        <v>24</v>
      </c>
      <c r="M3" s="49" t="s">
        <v>25</v>
      </c>
    </row>
    <row r="4" spans="1:13" ht="75" x14ac:dyDescent="0.25">
      <c r="A4" s="54">
        <v>1</v>
      </c>
      <c r="B4" s="50" t="s">
        <v>80</v>
      </c>
      <c r="C4" s="51" t="s">
        <v>79</v>
      </c>
      <c r="D4" s="52">
        <v>1600</v>
      </c>
      <c r="E4" s="52">
        <v>40005</v>
      </c>
      <c r="F4" s="52">
        <f>D4*E4</f>
        <v>64008000</v>
      </c>
      <c r="G4" s="52">
        <f>F4*0.9</f>
        <v>57607200</v>
      </c>
      <c r="H4" s="52">
        <f>F4*0.8</f>
        <v>51206400</v>
      </c>
      <c r="I4" s="52">
        <v>1600</v>
      </c>
      <c r="J4" s="52">
        <v>40007</v>
      </c>
      <c r="K4" s="52">
        <f>I4*J4</f>
        <v>64011200</v>
      </c>
      <c r="L4" s="52">
        <f>K4*0.85</f>
        <v>54409520</v>
      </c>
      <c r="M4" s="52">
        <f>K4*0.7</f>
        <v>44807840</v>
      </c>
    </row>
    <row r="5" spans="1:13" ht="75" x14ac:dyDescent="0.25">
      <c r="A5" s="54">
        <v>2</v>
      </c>
      <c r="B5" s="50" t="s">
        <v>76</v>
      </c>
      <c r="C5" s="51" t="s">
        <v>77</v>
      </c>
      <c r="D5" s="52">
        <v>758</v>
      </c>
      <c r="E5" s="52">
        <v>40005</v>
      </c>
      <c r="F5" s="52">
        <f>D5*E5</f>
        <v>30323790</v>
      </c>
      <c r="G5" s="52">
        <f>F5*0.9</f>
        <v>27291411</v>
      </c>
      <c r="H5" s="52">
        <f>F5*0.8</f>
        <v>24259032</v>
      </c>
      <c r="I5" s="52">
        <v>758</v>
      </c>
      <c r="J5" s="52">
        <v>40007</v>
      </c>
      <c r="K5" s="52">
        <f>I5*J5</f>
        <v>30325306</v>
      </c>
      <c r="L5" s="52">
        <f>K5*0.85</f>
        <v>25776510.099999998</v>
      </c>
      <c r="M5" s="52">
        <f>K5*0.7</f>
        <v>21227714.199999999</v>
      </c>
    </row>
    <row r="6" spans="1:13" ht="75" x14ac:dyDescent="0.25">
      <c r="A6" s="54">
        <v>3</v>
      </c>
      <c r="B6" s="50" t="s">
        <v>81</v>
      </c>
      <c r="C6" s="51" t="s">
        <v>82</v>
      </c>
      <c r="D6" s="52">
        <v>1600</v>
      </c>
      <c r="E6" s="52">
        <v>40005</v>
      </c>
      <c r="F6" s="52">
        <f>D6*E6</f>
        <v>64008000</v>
      </c>
      <c r="G6" s="52">
        <f>F6*0.9</f>
        <v>57607200</v>
      </c>
      <c r="H6" s="52">
        <f>F6*0.8</f>
        <v>51206400</v>
      </c>
      <c r="I6" s="52">
        <v>1600</v>
      </c>
      <c r="J6" s="52">
        <v>40007</v>
      </c>
      <c r="K6" s="52">
        <f>I6*J6</f>
        <v>64011200</v>
      </c>
      <c r="L6" s="52">
        <f t="shared" ref="L6:L7" si="0">K6*0.85</f>
        <v>54409520</v>
      </c>
      <c r="M6" s="52">
        <f t="shared" ref="M6:M7" si="1">K6*0.7</f>
        <v>44807840</v>
      </c>
    </row>
    <row r="7" spans="1:13" ht="105" x14ac:dyDescent="0.25">
      <c r="A7" s="54">
        <v>4</v>
      </c>
      <c r="B7" s="50" t="s">
        <v>80</v>
      </c>
      <c r="C7" s="51" t="s">
        <v>83</v>
      </c>
      <c r="D7" s="52">
        <v>758</v>
      </c>
      <c r="E7" s="52">
        <v>40005</v>
      </c>
      <c r="F7" s="52">
        <f>D7*E7</f>
        <v>30323790</v>
      </c>
      <c r="G7" s="52">
        <f>F7*0.9</f>
        <v>27291411</v>
      </c>
      <c r="H7" s="52">
        <f>F7*0.8</f>
        <v>24259032</v>
      </c>
      <c r="I7" s="52">
        <v>758</v>
      </c>
      <c r="J7" s="52">
        <v>40007</v>
      </c>
      <c r="K7" s="52">
        <f>I7*J7</f>
        <v>30325306</v>
      </c>
      <c r="L7" s="52">
        <f t="shared" si="0"/>
        <v>25776510.099999998</v>
      </c>
      <c r="M7" s="52">
        <f t="shared" si="1"/>
        <v>21227714.199999999</v>
      </c>
    </row>
    <row r="8" spans="1:13" s="48" customFormat="1" x14ac:dyDescent="0.25">
      <c r="A8" s="69" t="s">
        <v>85</v>
      </c>
      <c r="B8" s="69"/>
      <c r="C8" s="69"/>
      <c r="D8" s="69"/>
      <c r="E8" s="69"/>
      <c r="F8" s="55">
        <f>SUM(F4:F7)</f>
        <v>188663580</v>
      </c>
      <c r="G8" s="55">
        <f>SUM(G4:G7)</f>
        <v>169797222</v>
      </c>
      <c r="H8" s="55">
        <f>SUM(H4:H7)</f>
        <v>150930864</v>
      </c>
      <c r="I8" s="55">
        <f>SUM(I4:I7)</f>
        <v>4716</v>
      </c>
      <c r="J8" s="55"/>
      <c r="K8" s="55">
        <f t="shared" ref="K8:M8" si="2">SUM(K4:K7)</f>
        <v>188673012</v>
      </c>
      <c r="L8" s="55">
        <f>SUM(L4:L7)</f>
        <v>160372060.19999999</v>
      </c>
      <c r="M8" s="55">
        <f t="shared" si="2"/>
        <v>132071108.40000001</v>
      </c>
    </row>
  </sheetData>
  <mergeCells count="3">
    <mergeCell ref="D2:H2"/>
    <mergeCell ref="I2:M2"/>
    <mergeCell ref="A8:E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22"/>
  <sheetViews>
    <sheetView tabSelected="1" workbookViewId="0">
      <selection activeCell="G24" sqref="G2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7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20" x14ac:dyDescent="0.25">
      <c r="A2" s="4">
        <v>1</v>
      </c>
      <c r="B2" s="4">
        <f t="shared" ref="B2:B16" si="0">Q2</f>
        <v>700</v>
      </c>
      <c r="C2" s="4">
        <f t="shared" ref="C2:C16" si="1">B2*1.2</f>
        <v>840</v>
      </c>
      <c r="D2" s="4">
        <f t="shared" ref="D2:D16" si="2">C2*1.2</f>
        <v>1008</v>
      </c>
      <c r="E2" s="5">
        <f t="shared" ref="E2:E16" si="3">R2</f>
        <v>37000000</v>
      </c>
      <c r="F2" s="4">
        <f t="shared" ref="F2:F15" si="4">ROUND((E2/B2),0)</f>
        <v>52857</v>
      </c>
      <c r="G2" s="4">
        <f t="shared" ref="G2:G15" si="5">ROUND((E2/C2),0)</f>
        <v>44048</v>
      </c>
      <c r="H2" s="4">
        <f t="shared" ref="H2:H15" si="6">ROUND((E2/D2),0)</f>
        <v>36706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700</v>
      </c>
      <c r="R2" s="2">
        <v>37000000</v>
      </c>
      <c r="S2" s="2"/>
    </row>
    <row r="3" spans="1:20" x14ac:dyDescent="0.25">
      <c r="A3" s="4">
        <v>2</v>
      </c>
      <c r="B3" s="4">
        <f t="shared" si="0"/>
        <v>658</v>
      </c>
      <c r="C3" s="4">
        <f t="shared" si="1"/>
        <v>789.6</v>
      </c>
      <c r="D3" s="4">
        <f t="shared" si="2"/>
        <v>947.52</v>
      </c>
      <c r="E3" s="5">
        <f t="shared" si="3"/>
        <v>28000000</v>
      </c>
      <c r="F3" s="4">
        <f t="shared" si="4"/>
        <v>42553</v>
      </c>
      <c r="G3" s="4">
        <f t="shared" si="5"/>
        <v>35461</v>
      </c>
      <c r="H3" s="4">
        <f t="shared" si="6"/>
        <v>29551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658</v>
      </c>
      <c r="R3" s="2">
        <v>28000000</v>
      </c>
      <c r="S3" s="2"/>
    </row>
    <row r="4" spans="1:20" x14ac:dyDescent="0.25">
      <c r="A4" s="4">
        <v>3</v>
      </c>
      <c r="B4" s="4">
        <f t="shared" si="0"/>
        <v>850</v>
      </c>
      <c r="C4" s="4">
        <f t="shared" si="1"/>
        <v>1020</v>
      </c>
      <c r="D4" s="4">
        <f t="shared" si="2"/>
        <v>1224</v>
      </c>
      <c r="E4" s="5">
        <f t="shared" si="3"/>
        <v>38500000</v>
      </c>
      <c r="F4" s="4">
        <f t="shared" si="4"/>
        <v>45294</v>
      </c>
      <c r="G4" s="4">
        <f t="shared" si="5"/>
        <v>37745</v>
      </c>
      <c r="H4" s="4">
        <f t="shared" si="6"/>
        <v>31454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850</v>
      </c>
      <c r="R4" s="2">
        <v>38500000</v>
      </c>
      <c r="S4" s="2"/>
    </row>
    <row r="5" spans="1:20" s="72" customFormat="1" x14ac:dyDescent="0.25">
      <c r="A5" s="70">
        <v>4</v>
      </c>
      <c r="B5" s="70">
        <f t="shared" si="0"/>
        <v>710.2446000000001</v>
      </c>
      <c r="C5" s="70">
        <f t="shared" si="1"/>
        <v>852.29352000000006</v>
      </c>
      <c r="D5" s="70">
        <f t="shared" si="2"/>
        <v>1022.7522240000001</v>
      </c>
      <c r="E5" s="71">
        <f t="shared" si="3"/>
        <v>21250000</v>
      </c>
      <c r="F5" s="70">
        <f t="shared" si="4"/>
        <v>29919</v>
      </c>
      <c r="G5" s="70">
        <f t="shared" si="5"/>
        <v>24933</v>
      </c>
      <c r="H5" s="70">
        <f t="shared" si="6"/>
        <v>20777</v>
      </c>
      <c r="I5" s="70">
        <f t="shared" si="7"/>
        <v>701</v>
      </c>
      <c r="J5" s="70">
        <f t="shared" si="8"/>
        <v>0</v>
      </c>
      <c r="O5" s="72">
        <v>0</v>
      </c>
      <c r="P5" s="72">
        <f>79.18*10.764</f>
        <v>852.29352000000006</v>
      </c>
      <c r="Q5" s="72">
        <f t="shared" ref="Q2:Q10" si="10">P5/1.2</f>
        <v>710.2446000000001</v>
      </c>
      <c r="R5" s="73">
        <v>21250000</v>
      </c>
      <c r="S5" s="73" t="s">
        <v>88</v>
      </c>
      <c r="T5" s="72">
        <v>701</v>
      </c>
    </row>
    <row r="6" spans="1:20" s="72" customFormat="1" x14ac:dyDescent="0.25">
      <c r="A6" s="70">
        <v>5</v>
      </c>
      <c r="B6" s="70">
        <f t="shared" si="0"/>
        <v>226</v>
      </c>
      <c r="C6" s="70">
        <f t="shared" si="1"/>
        <v>271.2</v>
      </c>
      <c r="D6" s="70">
        <f t="shared" si="2"/>
        <v>325.44</v>
      </c>
      <c r="E6" s="71">
        <f t="shared" si="3"/>
        <v>7000000</v>
      </c>
      <c r="F6" s="70">
        <f t="shared" si="4"/>
        <v>30973</v>
      </c>
      <c r="G6" s="70">
        <f t="shared" si="5"/>
        <v>25811</v>
      </c>
      <c r="H6" s="70">
        <f t="shared" si="6"/>
        <v>21509</v>
      </c>
      <c r="I6" s="70">
        <f t="shared" si="7"/>
        <v>2603</v>
      </c>
      <c r="J6" s="70">
        <f t="shared" si="8"/>
        <v>0</v>
      </c>
      <c r="O6" s="72">
        <v>0</v>
      </c>
      <c r="P6" s="72">
        <f t="shared" si="9"/>
        <v>0</v>
      </c>
      <c r="Q6" s="72">
        <v>226</v>
      </c>
      <c r="R6" s="73">
        <v>7000000</v>
      </c>
      <c r="S6" s="73" t="s">
        <v>89</v>
      </c>
      <c r="T6" s="72">
        <v>2603</v>
      </c>
    </row>
    <row r="7" spans="1:20" s="72" customFormat="1" x14ac:dyDescent="0.25">
      <c r="A7" s="70">
        <v>6</v>
      </c>
      <c r="B7" s="70">
        <f t="shared" si="0"/>
        <v>710</v>
      </c>
      <c r="C7" s="70">
        <f t="shared" si="1"/>
        <v>852</v>
      </c>
      <c r="D7" s="70">
        <f t="shared" si="2"/>
        <v>1022.4</v>
      </c>
      <c r="E7" s="71">
        <f t="shared" si="3"/>
        <v>20000000</v>
      </c>
      <c r="F7" s="70">
        <f t="shared" si="4"/>
        <v>28169</v>
      </c>
      <c r="G7" s="70">
        <f t="shared" si="5"/>
        <v>23474</v>
      </c>
      <c r="H7" s="70">
        <f t="shared" si="6"/>
        <v>19562</v>
      </c>
      <c r="I7" s="70">
        <f t="shared" si="7"/>
        <v>1401</v>
      </c>
      <c r="J7" s="70">
        <f t="shared" si="8"/>
        <v>0</v>
      </c>
      <c r="O7" s="72">
        <v>0</v>
      </c>
      <c r="P7" s="72">
        <f t="shared" si="9"/>
        <v>0</v>
      </c>
      <c r="Q7" s="72">
        <v>710</v>
      </c>
      <c r="R7" s="73">
        <v>20000000</v>
      </c>
      <c r="S7" s="73" t="s">
        <v>90</v>
      </c>
      <c r="T7" s="72">
        <v>1401</v>
      </c>
    </row>
    <row r="8" spans="1:20" s="72" customFormat="1" x14ac:dyDescent="0.25">
      <c r="A8" s="70">
        <v>7</v>
      </c>
      <c r="B8" s="70">
        <f t="shared" si="0"/>
        <v>710</v>
      </c>
      <c r="C8" s="70">
        <f t="shared" si="1"/>
        <v>852</v>
      </c>
      <c r="D8" s="70">
        <f t="shared" si="2"/>
        <v>1022.4</v>
      </c>
      <c r="E8" s="71">
        <f t="shared" si="3"/>
        <v>19000000</v>
      </c>
      <c r="F8" s="70">
        <f t="shared" si="4"/>
        <v>26761</v>
      </c>
      <c r="G8" s="70">
        <f t="shared" si="5"/>
        <v>22300</v>
      </c>
      <c r="H8" s="70">
        <f t="shared" si="6"/>
        <v>18584</v>
      </c>
      <c r="I8" s="70">
        <f t="shared" si="7"/>
        <v>2201</v>
      </c>
      <c r="J8" s="70">
        <f t="shared" si="8"/>
        <v>0</v>
      </c>
      <c r="O8" s="72">
        <v>0</v>
      </c>
      <c r="P8" s="72">
        <f t="shared" si="9"/>
        <v>0</v>
      </c>
      <c r="Q8" s="72">
        <v>710</v>
      </c>
      <c r="R8" s="73">
        <v>19000000</v>
      </c>
      <c r="S8" s="73" t="s">
        <v>87</v>
      </c>
      <c r="T8" s="72">
        <v>2201</v>
      </c>
    </row>
    <row r="9" spans="1:20" s="72" customFormat="1" x14ac:dyDescent="0.25">
      <c r="A9" s="70">
        <v>8</v>
      </c>
      <c r="B9" s="70">
        <f t="shared" si="0"/>
        <v>710.2446000000001</v>
      </c>
      <c r="C9" s="70">
        <f t="shared" si="1"/>
        <v>852.29352000000006</v>
      </c>
      <c r="D9" s="70">
        <f t="shared" si="2"/>
        <v>1022.7522240000001</v>
      </c>
      <c r="E9" s="71">
        <f t="shared" si="3"/>
        <v>21250000</v>
      </c>
      <c r="F9" s="70">
        <f t="shared" si="4"/>
        <v>29919</v>
      </c>
      <c r="G9" s="70">
        <f t="shared" si="5"/>
        <v>24933</v>
      </c>
      <c r="H9" s="70">
        <f t="shared" si="6"/>
        <v>20777</v>
      </c>
      <c r="I9" s="70">
        <f t="shared" si="7"/>
        <v>702</v>
      </c>
      <c r="J9" s="70">
        <f t="shared" si="8"/>
        <v>0</v>
      </c>
      <c r="O9" s="72">
        <v>0</v>
      </c>
      <c r="P9" s="72">
        <f>79.18*10.764</f>
        <v>852.29352000000006</v>
      </c>
      <c r="Q9" s="72">
        <f t="shared" si="10"/>
        <v>710.2446000000001</v>
      </c>
      <c r="R9" s="73">
        <v>21250000</v>
      </c>
      <c r="S9" s="73" t="s">
        <v>91</v>
      </c>
      <c r="T9" s="72">
        <v>702</v>
      </c>
    </row>
    <row r="10" spans="1:20" s="72" customFormat="1" x14ac:dyDescent="0.25">
      <c r="A10" s="70">
        <v>9</v>
      </c>
      <c r="B10" s="70">
        <f t="shared" si="0"/>
        <v>0</v>
      </c>
      <c r="C10" s="70">
        <f t="shared" si="1"/>
        <v>0</v>
      </c>
      <c r="D10" s="70">
        <f t="shared" si="2"/>
        <v>0</v>
      </c>
      <c r="E10" s="71">
        <f t="shared" si="3"/>
        <v>0</v>
      </c>
      <c r="F10" s="70" t="e">
        <f t="shared" si="4"/>
        <v>#DIV/0!</v>
      </c>
      <c r="G10" s="70" t="e">
        <f t="shared" si="5"/>
        <v>#DIV/0!</v>
      </c>
      <c r="H10" s="70" t="e">
        <f t="shared" si="6"/>
        <v>#DIV/0!</v>
      </c>
      <c r="I10" s="70">
        <f t="shared" si="7"/>
        <v>0</v>
      </c>
      <c r="J10" s="70">
        <f t="shared" si="8"/>
        <v>0</v>
      </c>
      <c r="O10" s="72">
        <v>0</v>
      </c>
      <c r="P10" s="72">
        <f t="shared" si="9"/>
        <v>0</v>
      </c>
      <c r="Q10" s="72">
        <f t="shared" si="10"/>
        <v>0</v>
      </c>
      <c r="R10" s="73">
        <v>0</v>
      </c>
      <c r="S10" s="73"/>
    </row>
    <row r="11" spans="1:20" s="72" customFormat="1" x14ac:dyDescent="0.25">
      <c r="A11" s="70">
        <v>10</v>
      </c>
      <c r="B11" s="70">
        <f t="shared" si="0"/>
        <v>0</v>
      </c>
      <c r="C11" s="70">
        <f t="shared" si="1"/>
        <v>0</v>
      </c>
      <c r="D11" s="70">
        <f t="shared" si="2"/>
        <v>0</v>
      </c>
      <c r="E11" s="71">
        <f t="shared" si="3"/>
        <v>0</v>
      </c>
      <c r="F11" s="70" t="e">
        <f t="shared" si="4"/>
        <v>#DIV/0!</v>
      </c>
      <c r="G11" s="70" t="e">
        <f t="shared" si="5"/>
        <v>#DIV/0!</v>
      </c>
      <c r="H11" s="70" t="e">
        <f t="shared" si="6"/>
        <v>#DIV/0!</v>
      </c>
      <c r="I11" s="70">
        <f t="shared" si="7"/>
        <v>0</v>
      </c>
      <c r="J11" s="70">
        <f t="shared" si="8"/>
        <v>0</v>
      </c>
      <c r="O11" s="72">
        <v>0</v>
      </c>
      <c r="P11" s="72">
        <f t="shared" ref="P11:P15" si="11">O11/1.2</f>
        <v>0</v>
      </c>
      <c r="Q11" s="72">
        <f t="shared" ref="Q11:Q15" si="12">P11/1.2</f>
        <v>0</v>
      </c>
      <c r="R11" s="73">
        <v>0</v>
      </c>
      <c r="S11" s="73"/>
    </row>
    <row r="12" spans="1:20" s="72" customFormat="1" x14ac:dyDescent="0.25">
      <c r="A12" s="70">
        <v>11</v>
      </c>
      <c r="B12" s="70">
        <f t="shared" si="0"/>
        <v>0</v>
      </c>
      <c r="C12" s="70">
        <f t="shared" si="1"/>
        <v>0</v>
      </c>
      <c r="D12" s="70">
        <f t="shared" si="2"/>
        <v>0</v>
      </c>
      <c r="E12" s="71">
        <f t="shared" si="3"/>
        <v>0</v>
      </c>
      <c r="F12" s="70" t="e">
        <f t="shared" si="4"/>
        <v>#DIV/0!</v>
      </c>
      <c r="G12" s="70" t="e">
        <f t="shared" si="5"/>
        <v>#DIV/0!</v>
      </c>
      <c r="H12" s="70" t="e">
        <f t="shared" si="6"/>
        <v>#DIV/0!</v>
      </c>
      <c r="I12" s="70">
        <f t="shared" si="7"/>
        <v>0</v>
      </c>
      <c r="J12" s="70">
        <f t="shared" si="8"/>
        <v>0</v>
      </c>
      <c r="O12" s="72">
        <v>0</v>
      </c>
      <c r="P12" s="72">
        <f t="shared" si="11"/>
        <v>0</v>
      </c>
      <c r="Q12" s="72">
        <f t="shared" si="12"/>
        <v>0</v>
      </c>
      <c r="R12" s="73">
        <v>0</v>
      </c>
      <c r="S12" s="73"/>
    </row>
    <row r="13" spans="1:20" s="72" customFormat="1" x14ac:dyDescent="0.25">
      <c r="A13" s="70">
        <v>12</v>
      </c>
      <c r="B13" s="70">
        <f t="shared" si="0"/>
        <v>0</v>
      </c>
      <c r="C13" s="70">
        <f t="shared" si="1"/>
        <v>0</v>
      </c>
      <c r="D13" s="70">
        <f t="shared" si="2"/>
        <v>0</v>
      </c>
      <c r="E13" s="71">
        <f t="shared" si="3"/>
        <v>0</v>
      </c>
      <c r="F13" s="70" t="e">
        <f t="shared" si="4"/>
        <v>#DIV/0!</v>
      </c>
      <c r="G13" s="70" t="e">
        <f t="shared" si="5"/>
        <v>#DIV/0!</v>
      </c>
      <c r="H13" s="70" t="e">
        <f t="shared" si="6"/>
        <v>#DIV/0!</v>
      </c>
      <c r="I13" s="70">
        <f t="shared" si="7"/>
        <v>0</v>
      </c>
      <c r="J13" s="70">
        <f t="shared" si="8"/>
        <v>0</v>
      </c>
      <c r="O13" s="72">
        <v>0</v>
      </c>
      <c r="P13" s="72">
        <f t="shared" si="11"/>
        <v>0</v>
      </c>
      <c r="Q13" s="72">
        <f t="shared" si="12"/>
        <v>0</v>
      </c>
      <c r="R13" s="73">
        <v>0</v>
      </c>
      <c r="S13" s="73"/>
    </row>
    <row r="14" spans="1:20" s="72" customFormat="1" x14ac:dyDescent="0.25">
      <c r="A14" s="70">
        <v>13</v>
      </c>
      <c r="B14" s="70">
        <f t="shared" si="0"/>
        <v>0</v>
      </c>
      <c r="C14" s="70">
        <f t="shared" si="1"/>
        <v>0</v>
      </c>
      <c r="D14" s="70">
        <f t="shared" si="2"/>
        <v>0</v>
      </c>
      <c r="E14" s="71">
        <f t="shared" si="3"/>
        <v>0</v>
      </c>
      <c r="F14" s="70" t="e">
        <f t="shared" si="4"/>
        <v>#DIV/0!</v>
      </c>
      <c r="G14" s="70" t="e">
        <f t="shared" si="5"/>
        <v>#DIV/0!</v>
      </c>
      <c r="H14" s="70" t="e">
        <f t="shared" si="6"/>
        <v>#DIV/0!</v>
      </c>
      <c r="I14" s="70">
        <f t="shared" si="7"/>
        <v>0</v>
      </c>
      <c r="J14" s="70">
        <f t="shared" si="8"/>
        <v>0</v>
      </c>
      <c r="O14" s="72">
        <v>0</v>
      </c>
      <c r="P14" s="72">
        <f t="shared" si="11"/>
        <v>0</v>
      </c>
      <c r="Q14" s="72">
        <f t="shared" si="12"/>
        <v>0</v>
      </c>
      <c r="R14" s="73">
        <v>0</v>
      </c>
      <c r="S14" s="73"/>
    </row>
    <row r="15" spans="1:20" s="72" customFormat="1" x14ac:dyDescent="0.25">
      <c r="A15" s="70">
        <v>14</v>
      </c>
      <c r="B15" s="70">
        <f t="shared" si="0"/>
        <v>0</v>
      </c>
      <c r="C15" s="70">
        <f t="shared" si="1"/>
        <v>0</v>
      </c>
      <c r="D15" s="70">
        <f t="shared" si="2"/>
        <v>0</v>
      </c>
      <c r="E15" s="71">
        <f t="shared" si="3"/>
        <v>0</v>
      </c>
      <c r="F15" s="70" t="e">
        <f t="shared" si="4"/>
        <v>#DIV/0!</v>
      </c>
      <c r="G15" s="70" t="e">
        <f t="shared" si="5"/>
        <v>#DIV/0!</v>
      </c>
      <c r="H15" s="70" t="e">
        <f t="shared" si="6"/>
        <v>#DIV/0!</v>
      </c>
      <c r="I15" s="70">
        <f t="shared" si="7"/>
        <v>0</v>
      </c>
      <c r="J15" s="70">
        <f t="shared" si="8"/>
        <v>0</v>
      </c>
      <c r="O15" s="72">
        <v>0</v>
      </c>
      <c r="P15" s="72">
        <f t="shared" si="11"/>
        <v>0</v>
      </c>
      <c r="Q15" s="72">
        <f t="shared" si="12"/>
        <v>0</v>
      </c>
      <c r="R15" s="73">
        <v>0</v>
      </c>
      <c r="S15" s="73"/>
    </row>
    <row r="16" spans="1:20" s="72" customFormat="1" x14ac:dyDescent="0.25">
      <c r="A16" s="70">
        <v>15</v>
      </c>
      <c r="B16" s="70">
        <f t="shared" si="0"/>
        <v>0</v>
      </c>
      <c r="C16" s="70">
        <f t="shared" si="1"/>
        <v>0</v>
      </c>
      <c r="D16" s="70">
        <f t="shared" si="2"/>
        <v>0</v>
      </c>
      <c r="E16" s="71">
        <f t="shared" si="3"/>
        <v>0</v>
      </c>
      <c r="F16" s="70" t="e">
        <f t="shared" ref="F16" si="13">ROUND((E16/B16),0)</f>
        <v>#DIV/0!</v>
      </c>
      <c r="G16" s="70" t="e">
        <f t="shared" ref="G16" si="14">ROUND((E16/C16),0)</f>
        <v>#DIV/0!</v>
      </c>
      <c r="H16" s="70" t="e">
        <f t="shared" ref="H16" si="15">ROUND((E16/D16),0)</f>
        <v>#DIV/0!</v>
      </c>
      <c r="I16" s="70">
        <f t="shared" ref="I16" si="16">T16</f>
        <v>0</v>
      </c>
      <c r="J16" s="70">
        <f t="shared" ref="J16" si="17">U16</f>
        <v>0</v>
      </c>
      <c r="O16" s="72">
        <v>0</v>
      </c>
      <c r="P16" s="72">
        <f t="shared" ref="P16" si="18">O16/1.2</f>
        <v>0</v>
      </c>
      <c r="Q16" s="72">
        <f t="shared" ref="Q16" si="19">P16/1.2</f>
        <v>0</v>
      </c>
      <c r="R16" s="73">
        <v>0</v>
      </c>
      <c r="S16" s="73"/>
    </row>
    <row r="17" spans="1:19" s="72" customFormat="1" x14ac:dyDescent="0.25">
      <c r="A17" s="70">
        <v>16</v>
      </c>
      <c r="B17" s="70">
        <f t="shared" ref="B17:B21" si="20">Q17</f>
        <v>0</v>
      </c>
      <c r="C17" s="70">
        <f t="shared" ref="C17:C21" si="21">B17*1.2</f>
        <v>0</v>
      </c>
      <c r="D17" s="70">
        <f t="shared" ref="D17:D21" si="22">C17*1.2</f>
        <v>0</v>
      </c>
      <c r="E17" s="71">
        <f t="shared" ref="E17:E21" si="23">R17</f>
        <v>0</v>
      </c>
      <c r="F17" s="70" t="e">
        <f t="shared" ref="F17" si="24">ROUND((E17/B17),0)</f>
        <v>#DIV/0!</v>
      </c>
      <c r="G17" s="70" t="e">
        <f t="shared" ref="G17" si="25">ROUND((E17/C17),0)</f>
        <v>#DIV/0!</v>
      </c>
      <c r="H17" s="70" t="e">
        <f t="shared" ref="H17" si="26">ROUND((E17/D17),0)</f>
        <v>#DIV/0!</v>
      </c>
      <c r="I17" s="70">
        <f t="shared" ref="I17" si="27">T17</f>
        <v>0</v>
      </c>
      <c r="J17" s="70">
        <f t="shared" ref="J17" si="28">U17</f>
        <v>0</v>
      </c>
      <c r="O17" s="72">
        <v>0</v>
      </c>
      <c r="P17" s="72">
        <f t="shared" ref="P17" si="29">O17/1.2</f>
        <v>0</v>
      </c>
      <c r="Q17" s="72">
        <f t="shared" ref="Q17" si="30">P17/1.2</f>
        <v>0</v>
      </c>
      <c r="R17" s="73">
        <v>0</v>
      </c>
      <c r="S17" s="73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8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Calculation</vt:lpstr>
      <vt:lpstr>Annexure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2024-12-25T06:12:12Z</dcterms:modified>
</cp:coreProperties>
</file>