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Desktop Valuation\SBI_SAMB_Parekh\"/>
    </mc:Choice>
  </mc:AlternateContent>
  <xr:revisionPtr revIDLastSave="0" documentId="13_ncr:1_{30A3F47C-AF79-4AA8-925C-DB3DF7FF2109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Annexure" sheetId="26" r:id="rId4"/>
    <sheet name="22-23" sheetId="4" r:id="rId5"/>
    <sheet name="Sheet1" sheetId="13" r:id="rId6"/>
    <sheet name="Sheet2" sheetId="14" r:id="rId7"/>
    <sheet name="Sheet3" sheetId="15" r:id="rId8"/>
    <sheet name="Sheet4" sheetId="16" r:id="rId9"/>
    <sheet name="Sheet5" sheetId="17" r:id="rId10"/>
    <sheet name="Sheet6" sheetId="18" r:id="rId11"/>
    <sheet name="Sheet7" sheetId="19" r:id="rId12"/>
    <sheet name="Sheet8" sheetId="20" r:id="rId13"/>
    <sheet name="Sheet9" sheetId="21" r:id="rId14"/>
    <sheet name="Sheet10" sheetId="22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26" l="1"/>
  <c r="I8" i="26"/>
  <c r="L8" i="26"/>
  <c r="H8" i="26"/>
  <c r="G8" i="26"/>
  <c r="F8" i="26"/>
  <c r="L25" i="23"/>
  <c r="I25" i="23"/>
  <c r="F25" i="23"/>
  <c r="C25" i="23"/>
  <c r="L21" i="23"/>
  <c r="L20" i="23"/>
  <c r="I21" i="23"/>
  <c r="I20" i="23"/>
  <c r="F21" i="23"/>
  <c r="F20" i="23"/>
  <c r="C21" i="23"/>
  <c r="C20" i="23"/>
  <c r="O20" i="23"/>
  <c r="O19" i="23"/>
  <c r="U8" i="4"/>
  <c r="U6" i="4"/>
  <c r="J6" i="4" s="1"/>
  <c r="U9" i="4"/>
  <c r="U7" i="4"/>
  <c r="G26" i="4"/>
  <c r="G25" i="4"/>
  <c r="L84" i="23"/>
  <c r="L23" i="23"/>
  <c r="L17" i="23"/>
  <c r="L7" i="23"/>
  <c r="L10" i="23" s="1"/>
  <c r="L11" i="23" s="1"/>
  <c r="L6" i="23"/>
  <c r="L5" i="23"/>
  <c r="L14" i="23" s="1"/>
  <c r="I84" i="23"/>
  <c r="I23" i="23"/>
  <c r="I17" i="23"/>
  <c r="I7" i="23"/>
  <c r="I10" i="23" s="1"/>
  <c r="I11" i="23" s="1"/>
  <c r="I6" i="23"/>
  <c r="I5" i="23"/>
  <c r="I14" i="23" s="1"/>
  <c r="F84" i="23"/>
  <c r="F23" i="23"/>
  <c r="F17" i="23"/>
  <c r="F7" i="23"/>
  <c r="F10" i="23" s="1"/>
  <c r="F11" i="23" s="1"/>
  <c r="F6" i="23"/>
  <c r="F5" i="23"/>
  <c r="F14" i="23" s="1"/>
  <c r="C17" i="23"/>
  <c r="Q9" i="4"/>
  <c r="B9" i="4" s="1"/>
  <c r="C9" i="4" s="1"/>
  <c r="D9" i="4" s="1"/>
  <c r="P5" i="4"/>
  <c r="P4" i="4"/>
  <c r="Q4" i="4" s="1"/>
  <c r="B4" i="4" s="1"/>
  <c r="C4" i="4" s="1"/>
  <c r="D4" i="4" s="1"/>
  <c r="P3" i="4"/>
  <c r="Q3" i="4" s="1"/>
  <c r="B3" i="4" s="1"/>
  <c r="C3" i="4" s="1"/>
  <c r="D3" i="4" s="1"/>
  <c r="K7" i="26"/>
  <c r="M7" i="26" s="1"/>
  <c r="K6" i="26"/>
  <c r="M6" i="26" s="1"/>
  <c r="K4" i="26"/>
  <c r="M4" i="26" s="1"/>
  <c r="K5" i="26"/>
  <c r="F7" i="26"/>
  <c r="H7" i="26" s="1"/>
  <c r="F6" i="26"/>
  <c r="H6" i="26" s="1"/>
  <c r="F4" i="26"/>
  <c r="F5" i="26"/>
  <c r="H5" i="26" s="1"/>
  <c r="C5" i="25"/>
  <c r="C4" i="25"/>
  <c r="C3" i="25"/>
  <c r="P2" i="4"/>
  <c r="Q5" i="4"/>
  <c r="P6" i="4"/>
  <c r="B6" i="4"/>
  <c r="C6" i="4" s="1"/>
  <c r="P7" i="4"/>
  <c r="B7" i="4" s="1"/>
  <c r="C7" i="4" s="1"/>
  <c r="D7" i="4" s="1"/>
  <c r="P8" i="4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K8" i="26" l="1"/>
  <c r="O21" i="23"/>
  <c r="L12" i="23"/>
  <c r="L13" i="23" s="1"/>
  <c r="L16" i="23" s="1"/>
  <c r="L19" i="23" s="1"/>
  <c r="L8" i="23"/>
  <c r="I12" i="23"/>
  <c r="I13" i="23" s="1"/>
  <c r="I16" i="23" s="1"/>
  <c r="I19" i="23" s="1"/>
  <c r="I8" i="23"/>
  <c r="F12" i="23"/>
  <c r="F13" i="23" s="1"/>
  <c r="F16" i="23" s="1"/>
  <c r="F19" i="23" s="1"/>
  <c r="F8" i="23"/>
  <c r="L4" i="26"/>
  <c r="M5" i="26"/>
  <c r="M8" i="26" s="1"/>
  <c r="G5" i="26"/>
  <c r="G6" i="26"/>
  <c r="L6" i="26"/>
  <c r="L5" i="26"/>
  <c r="L7" i="26"/>
  <c r="H4" i="4"/>
  <c r="G7" i="26"/>
  <c r="G4" i="26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<sst xmlns="http://schemas.openxmlformats.org/spreadsheetml/2006/main" count="163" uniqueCount="103">
  <si>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</si>
  <si>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</si>
  <si>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</si>
  <si>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</si>
  <si>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</si>
  <si>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</si>
  <si>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</si>
  <si>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</si>
  <si>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</si>
  <si>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</si>
  <si>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</si>
  <si>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</si>
  <si>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</si>
  <si>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</si>
  <si>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</si>
  <si>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</si>
  <si>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</si>
  <si>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</si>
  <si>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</si>
  <si>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</si>
  <si>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</si>
  <si>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</si>
  <si>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</si>
  <si>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</si>
  <si>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</si>
  <si>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</si>
  <si>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</si>
  <si>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</si>
  <si>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</si>
  <si>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</si>
  <si>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</si>
  <si>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</si>
  <si>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</si>
  <si>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</si>
  <si>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</si>
  <si>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</si>
  <si>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</si>
  <si>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</si>
  <si>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</si>
  <si>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</si>
  <si>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</si>
  <si>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</si>
  <si>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</si>
  <si>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</si>
  <si>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</si>
  <si>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</si>
  <si>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</si>
  <si>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</si>
  <si>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</si>
  <si>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</si>
  <si>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</si>
  <si>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</si>
  <si>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</si>
  <si>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</si>
  <si>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</si>
  <si>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</si>
  <si>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</si>
  <si>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</si>
  <si>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</si>
  <si>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</si>
  <si>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</si>
  <si>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</si>
  <si>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</si>
  <si>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</si>
  <si>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</si>
  <si>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</si>
  <si>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</si>
  <si>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</si>
  <si>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</si>
  <si>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</si>
  <si>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</si>
  <si>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</si>
  <si>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</si>
  <si>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</si>
  <si>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</si>
  <si>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</si>
  <si>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</si>
  <si>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</si>
  <si>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</si>
  <si>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</si>
  <si>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</si>
  <si>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</si>
  <si>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</si>
  <si>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</si>
  <si>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</si>
  <si>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Name of Client</t>
  </si>
  <si>
    <t>Property Address</t>
  </si>
  <si>
    <t>Mr. Iqbal A. Parekh</t>
  </si>
  <si>
    <t>Flat No. 3302, 33rd Floor, Wing - B, "Klassic Towers", Dr. Anandrao Nair Road, Agripada, Byculla, Mumbai, PIN Code - 400 011, State - Maharashtra, Country - India</t>
  </si>
  <si>
    <t>Our Previous Valuation Report - 2020</t>
  </si>
  <si>
    <t>Flat No. 3301, 33rd Floor, Wing - B, "Klassic Towers", Dr. Anandrao Nair Road, Agripada, Byculla, Mumbai, PIN Code - 400 011, State - Maharashtra, Country - India</t>
  </si>
  <si>
    <t>Mrs. Parveen Iqbal Parekh</t>
  </si>
  <si>
    <t>Mrs. Parveen Iqbal Parekh &amp; Mr. Mohammed Iqbal Parekh</t>
  </si>
  <si>
    <t>Flat No. 3401, 34th Floor, Wing - B, "Klassic Towers", Dr. Anandrao Nair Road, Agripada, Byculla, Mumbai, PIN Code - 400 011, State - Maharashtra, Country - India</t>
  </si>
  <si>
    <t xml:space="preserve">Residential Flat No. 3402, 34th Floor, Wing - B, "Klassic Towers",
Dr. Anandrao Nair Road, Agripada, Byculla, Mumbai, PIN Code - 400 011, State - Maharashtra, Country - India a
belongs to </t>
  </si>
  <si>
    <t>Value as on 08.09.2023</t>
  </si>
  <si>
    <t>IGR-04.05.23</t>
  </si>
  <si>
    <t>IGR-08.02.23</t>
  </si>
  <si>
    <t>IGR-01.02.23</t>
  </si>
  <si>
    <t>IGR-09.02.23</t>
  </si>
  <si>
    <t>YOC - 2009</t>
  </si>
  <si>
    <t>Total Value</t>
  </si>
  <si>
    <t>Flat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</si>
</sst>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9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2" fillId="0" borderId="8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8" xfId="0" applyBorder="1" applyAlignment="1">
      <alignment vertical="center" wrapText="1"/>
    </xf>
    <xf numFmtId="43" fontId="0" fillId="0" borderId="8" xfId="1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/>
    </xf>
    <xf numFmtId="43" fontId="2" fillId="0" borderId="8" xfId="0" applyNumberFormat="1" applyFont="1" applyBorder="1" applyAlignment="1">
      <alignment vertical="center"/>
    </xf>
    <xf numFmtId="0" fontId="1" fillId="2" borderId="0" xfId="0" applyFont="1" applyFill="1"/>
    <xf numFmtId="4" fontId="0" fillId="2" borderId="0" xfId="0" applyNumberFormat="1" applyFill="1"/>
    <xf numFmtId="43" fontId="6" fillId="2" borderId="8" xfId="1" applyFont="1" applyFill="1" applyBorder="1"/>
    <xf numFmtId="43" fontId="7" fillId="2" borderId="8" xfId="1" applyFont="1" applyFill="1" applyBorder="1"/>
    <xf numFmtId="43" fontId="7" fillId="0" borderId="8" xfId="1" applyFont="1" applyFill="1" applyBorder="1"/>
    <xf numFmtId="0" fontId="6" fillId="0" borderId="8" xfId="0" applyFont="1" applyBorder="1"/>
    <xf numFmtId="43" fontId="7" fillId="0" borderId="8" xfId="0" applyNumberFormat="1" applyFont="1" applyBorder="1"/>
    <xf numFmtId="0" fontId="7" fillId="0" borderId="8" xfId="0" applyFont="1" applyBorder="1"/>
    <xf numFmtId="0" fontId="2" fillId="2" borderId="8" xfId="0" applyFont="1" applyFill="1" applyBorder="1"/>
    <xf numFmtId="0" fontId="7" fillId="2" borderId="8" xfId="0" applyFont="1" applyFill="1" applyBorder="1"/>
    <xf numFmtId="43" fontId="0" fillId="0" borderId="8" xfId="0" applyNumberFormat="1" applyBorder="1"/>
    <xf numFmtId="43" fontId="2" fillId="0" borderId="8" xfId="0" applyNumberFormat="1" applyFont="1" applyBorder="1"/>
    <xf numFmtId="43" fontId="5" fillId="0" borderId="8" xfId="0" applyNumberFormat="1" applyFont="1" applyBorder="1"/>
    <xf numFmtId="0" fontId="10" fillId="0" borderId="8" xfId="0" applyFont="1" applyBorder="1" applyAlignment="1">
      <alignment horizontal="center"/>
    </xf>
    <xf numFmtId="0" fontId="2" fillId="5" borderId="8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righ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78581D-EBBE-4ACC-299B-D7305438A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D022EF-FB8D-157B-F478-B50D2C935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555FEC-46CC-45B6-4E8A-2CD44F9AE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E721CF-3680-6F48-3318-086263738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401808</xdr:colOff>
      <xdr:row>47</xdr:row>
      <xdr:rowOff>67934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F849A3-0E60-A1EF-BCEA-E35BC269F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93808" cy="9021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1787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BE04DB-E310-CA4D-4EB5-1AFDE2654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03387" cy="8869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145107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4690D2-05B5-13DA-9E82-3F516E4E7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94707" cy="904048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116358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41DF9C-0DE1-05FE-174F-718D77BAD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46758" cy="90500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24</xdr:col>
      <xdr:colOff>87779</xdr:colOff>
      <xdr:row>96</xdr:row>
      <xdr:rowOff>106039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983B46-2D9E-32C9-10CF-359973796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334500"/>
          <a:ext cx="14718179" cy="9059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M20" sqref="M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6" t="s">
        <v>78</v>
      </c>
      <c r="C3" s="47">
        <f>374860*0.85</f>
        <v>318631</v>
      </c>
      <c r="D3" s="36"/>
      <c r="E3" s="36"/>
      <c r="F3" s="36"/>
      <c r="H3" s="50" t="s">
        <v>37</v>
      </c>
      <c r="I3" s="50"/>
      <c r="J3" s="50" t="s">
        <v>38</v>
      </c>
      <c r="K3" s="50" t="s">
        <v>39</v>
      </c>
      <c r="L3" s="50" t="s">
        <v>40</v>
      </c>
    </row>
    <row r="4" spans="2:12" x14ac:dyDescent="0.25">
      <c r="B4" s="36" t="s">
        <v>84</v>
      </c>
      <c r="C4" s="47">
        <f>C3*10%</f>
        <v>31863.100000000002</v>
      </c>
      <c r="D4" s="36"/>
      <c r="E4" s="36"/>
      <c r="F4" s="36"/>
      <c r="H4" s="51" t="s">
        <v>41</v>
      </c>
      <c r="I4" s="36" t="s">
        <v>42</v>
      </c>
      <c r="J4" s="36" t="s">
        <v>43</v>
      </c>
      <c r="K4" s="36">
        <v>2554.8123374210331</v>
      </c>
      <c r="L4" s="36">
        <v>2248.2348569305091</v>
      </c>
    </row>
    <row r="5" spans="2:12" x14ac:dyDescent="0.25">
      <c r="B5" s="36" t="s">
        <v>79</v>
      </c>
      <c r="C5" s="52">
        <f>C3+C4</f>
        <v>350494.1</v>
      </c>
      <c r="D5" s="53" t="s">
        <v>62</v>
      </c>
      <c r="E5" s="54">
        <f>C5/10.764</f>
        <v>32561.696395392046</v>
      </c>
      <c r="F5" s="53" t="s">
        <v>63</v>
      </c>
      <c r="H5" s="55" t="s">
        <v>44</v>
      </c>
      <c r="I5" s="51">
        <v>0.95</v>
      </c>
      <c r="J5" s="36"/>
      <c r="K5" s="36" t="s">
        <v>45</v>
      </c>
      <c r="L5" s="36" t="s">
        <v>42</v>
      </c>
    </row>
    <row r="6" spans="2:12" x14ac:dyDescent="0.25">
      <c r="B6" s="36" t="s">
        <v>80</v>
      </c>
      <c r="C6" s="47">
        <v>29400</v>
      </c>
      <c r="D6" s="36"/>
      <c r="E6" s="36"/>
      <c r="F6" s="36"/>
      <c r="H6" s="56" t="s">
        <v>46</v>
      </c>
      <c r="I6" s="51">
        <v>0.9</v>
      </c>
      <c r="J6" s="36" t="s">
        <v>47</v>
      </c>
      <c r="K6" s="36" t="s">
        <v>48</v>
      </c>
      <c r="L6" s="36" t="s">
        <v>49</v>
      </c>
    </row>
    <row r="7" spans="2:12" x14ac:dyDescent="0.25">
      <c r="B7" s="36" t="s">
        <v>81</v>
      </c>
      <c r="C7" s="47">
        <f>C5-C6</f>
        <v>321094.09999999998</v>
      </c>
      <c r="D7" s="36"/>
      <c r="E7" s="36"/>
      <c r="F7" s="36"/>
      <c r="H7" s="55" t="s">
        <v>50</v>
      </c>
      <c r="I7" s="51">
        <v>0.8</v>
      </c>
      <c r="J7" s="36"/>
      <c r="K7" s="55" t="s">
        <v>46</v>
      </c>
      <c r="L7" s="51">
        <v>0.05</v>
      </c>
    </row>
    <row r="8" spans="2:12" ht="30" x14ac:dyDescent="0.25">
      <c r="B8" s="57" t="s">
        <v>82</v>
      </c>
      <c r="C8" s="47">
        <f>C7*D13%</f>
        <v>276140.92599999998</v>
      </c>
      <c r="D8" s="36"/>
      <c r="E8" s="36"/>
      <c r="F8" s="36"/>
      <c r="H8" s="55" t="s">
        <v>51</v>
      </c>
      <c r="I8" s="51">
        <v>0.7</v>
      </c>
      <c r="J8" s="36"/>
      <c r="K8" s="58" t="s">
        <v>52</v>
      </c>
      <c r="L8" s="51">
        <v>0.1</v>
      </c>
    </row>
    <row r="9" spans="2:12" x14ac:dyDescent="0.25">
      <c r="B9" s="36" t="s">
        <v>83</v>
      </c>
      <c r="C9" s="52">
        <f>C6+C8</f>
        <v>305540.92599999998</v>
      </c>
      <c r="D9" s="53" t="s">
        <v>62</v>
      </c>
      <c r="E9" s="54">
        <f>C9/10.764</f>
        <v>28385.444630248978</v>
      </c>
      <c r="F9" s="53" t="s">
        <v>63</v>
      </c>
      <c r="H9" s="55" t="s">
        <v>53</v>
      </c>
      <c r="I9" s="51">
        <v>0.6</v>
      </c>
      <c r="J9" s="36"/>
      <c r="K9" s="36" t="s">
        <v>54</v>
      </c>
      <c r="L9" s="51">
        <v>0.15</v>
      </c>
    </row>
    <row r="10" spans="2:12" x14ac:dyDescent="0.25">
      <c r="C10" s="59"/>
      <c r="H10" s="36" t="s">
        <v>55</v>
      </c>
      <c r="I10" s="51">
        <v>0.5</v>
      </c>
      <c r="J10" s="36"/>
      <c r="K10" s="36" t="s">
        <v>56</v>
      </c>
      <c r="L10" s="51">
        <v>0.2</v>
      </c>
    </row>
    <row r="11" spans="2:12" x14ac:dyDescent="0.25">
      <c r="B11" s="42" t="s">
        <v>68</v>
      </c>
      <c r="C11" s="61">
        <f>Calculation!D7</f>
        <v>2023</v>
      </c>
      <c r="H11" s="36" t="s">
        <v>57</v>
      </c>
      <c r="I11" s="51">
        <v>0.4</v>
      </c>
      <c r="J11" s="36"/>
      <c r="K11" s="36"/>
      <c r="L11" s="36"/>
    </row>
    <row r="12" spans="2:12" x14ac:dyDescent="0.25">
      <c r="B12" s="42" t="s">
        <v>69</v>
      </c>
      <c r="C12" s="61">
        <f>Calculation!D8</f>
        <v>2009</v>
      </c>
      <c r="D12" s="60">
        <v>100</v>
      </c>
      <c r="H12" s="36" t="s">
        <v>58</v>
      </c>
      <c r="I12" s="51">
        <v>0.3</v>
      </c>
      <c r="J12" s="36"/>
      <c r="K12" s="36"/>
      <c r="L12" s="36"/>
    </row>
    <row r="13" spans="2:12" x14ac:dyDescent="0.25">
      <c r="B13" s="42" t="s">
        <v>70</v>
      </c>
      <c r="C13" s="61">
        <f>C11-C12</f>
        <v>14</v>
      </c>
      <c r="D13" s="60">
        <f>D12-C13</f>
        <v>86</v>
      </c>
    </row>
    <row r="15" spans="2:12" x14ac:dyDescent="0.25">
      <c r="B15" s="36" t="s">
        <v>59</v>
      </c>
      <c r="C15" s="47">
        <v>93700</v>
      </c>
      <c r="D15" s="36"/>
      <c r="E15" s="36"/>
      <c r="F15" s="36"/>
    </row>
    <row r="16" spans="2:12" x14ac:dyDescent="0.25">
      <c r="B16" s="36" t="s">
        <v>60</v>
      </c>
      <c r="C16" s="47">
        <f>C15*5%</f>
        <v>4685</v>
      </c>
      <c r="D16" s="36"/>
      <c r="E16" s="36"/>
      <c r="F16" s="36"/>
    </row>
    <row r="17" spans="2:6" x14ac:dyDescent="0.25">
      <c r="B17" s="36" t="s">
        <v>61</v>
      </c>
      <c r="C17" s="52">
        <f>C15+C16</f>
        <v>98385</v>
      </c>
      <c r="D17" s="53" t="s">
        <v>62</v>
      </c>
      <c r="E17" s="54">
        <f>C17/10.764</f>
        <v>9140.1895206243044</v>
      </c>
      <c r="F17" s="53" t="s">
        <v>63</v>
      </c>
    </row>
    <row r="18" spans="2:6" x14ac:dyDescent="0.25">
      <c r="B18" s="36" t="s">
        <v>65</v>
      </c>
      <c r="C18" s="47">
        <v>26620</v>
      </c>
      <c r="D18" s="36"/>
      <c r="E18" s="36"/>
      <c r="F18" s="36"/>
    </row>
    <row r="19" spans="2:6" x14ac:dyDescent="0.25">
      <c r="B19" s="36" t="s">
        <v>66</v>
      </c>
      <c r="C19" s="47">
        <f>C17-C18</f>
        <v>71765</v>
      </c>
      <c r="D19" s="36"/>
      <c r="E19" s="36"/>
      <c r="F19" s="36"/>
    </row>
    <row r="20" spans="2:6" ht="45" x14ac:dyDescent="0.25">
      <c r="B20" s="57" t="s">
        <v>67</v>
      </c>
      <c r="C20" s="47">
        <f>C18*80%</f>
        <v>21296</v>
      </c>
      <c r="D20" s="36"/>
      <c r="E20" s="36"/>
      <c r="F20" s="36"/>
    </row>
    <row r="21" spans="2:6" x14ac:dyDescent="0.25">
      <c r="B21" s="36" t="s">
        <v>64</v>
      </c>
      <c r="C21" s="52">
        <f>C19+C20</f>
        <v>93061</v>
      </c>
      <c r="D21" s="53" t="s">
        <v>62</v>
      </c>
      <c r="E21" s="54">
        <f>C21/10.764</f>
        <v>8645.5778520995918</v>
      </c>
      <c r="F21" s="5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22" workbookViewId="0">
      <selection activeCell="A50" sqref="A5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3" t="s">
        <v>29</v>
      </c>
      <c r="B1" s="33" t="s">
        <v>30</v>
      </c>
      <c r="C1" s="33" t="s">
        <v>31</v>
      </c>
      <c r="D1" s="33" t="s">
        <v>30</v>
      </c>
      <c r="E1" s="34" t="s">
        <v>32</v>
      </c>
      <c r="F1" s="34" t="s">
        <v>33</v>
      </c>
      <c r="G1" s="34" t="s">
        <v>34</v>
      </c>
      <c r="H1" s="34" t="s">
        <v>34</v>
      </c>
      <c r="I1" s="35" t="s">
        <v>35</v>
      </c>
      <c r="J1" s="35" t="s">
        <v>36</v>
      </c>
      <c r="K1" s="88"/>
      <c r="L1" s="88"/>
      <c r="M1" s="88"/>
      <c r="N1" s="88"/>
      <c r="O1" s="88"/>
      <c r="P1" s="88"/>
      <c r="Q1" s="88"/>
      <c r="R1" s="88"/>
    </row>
    <row r="2" spans="1:23" ht="16.5" x14ac:dyDescent="0.3">
      <c r="A2" s="33">
        <v>0</v>
      </c>
      <c r="B2" s="33">
        <v>0</v>
      </c>
      <c r="C2" s="33">
        <v>0</v>
      </c>
      <c r="D2" s="33">
        <v>0</v>
      </c>
      <c r="E2" s="34">
        <f t="shared" ref="E2:I23" si="0">B2/12</f>
        <v>0</v>
      </c>
      <c r="F2" s="34">
        <f t="shared" ref="F2:F30" si="1">D2/12</f>
        <v>0</v>
      </c>
      <c r="G2" s="34">
        <f t="shared" ref="G2:G30" si="2">A2+E2</f>
        <v>0</v>
      </c>
      <c r="H2" s="34">
        <f t="shared" ref="H2:H30" si="3">C2+F2</f>
        <v>0</v>
      </c>
      <c r="I2" s="35">
        <f t="shared" ref="I2:I22" si="4">G2*H2</f>
        <v>0</v>
      </c>
      <c r="J2" s="35">
        <f>I2</f>
        <v>0</v>
      </c>
      <c r="K2" s="36"/>
      <c r="L2" s="36"/>
      <c r="M2" s="36"/>
      <c r="N2" s="37"/>
      <c r="O2" s="36"/>
      <c r="P2" s="36"/>
      <c r="Q2" s="36"/>
      <c r="R2" s="3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3">
        <v>0</v>
      </c>
      <c r="B3" s="33">
        <v>0</v>
      </c>
      <c r="C3" s="33">
        <v>0</v>
      </c>
      <c r="D3" s="33">
        <v>0</v>
      </c>
      <c r="E3" s="34">
        <f t="shared" si="0"/>
        <v>0</v>
      </c>
      <c r="F3" s="34">
        <f t="shared" si="1"/>
        <v>0</v>
      </c>
      <c r="G3" s="34">
        <f t="shared" si="2"/>
        <v>0</v>
      </c>
      <c r="H3" s="34">
        <f t="shared" si="3"/>
        <v>0</v>
      </c>
      <c r="I3" s="35">
        <f t="shared" si="4"/>
        <v>0</v>
      </c>
      <c r="J3" s="35">
        <f>J2+I3</f>
        <v>0</v>
      </c>
      <c r="K3" s="36"/>
      <c r="L3" s="36"/>
      <c r="M3" s="36"/>
      <c r="N3" s="37"/>
      <c r="O3" s="36"/>
      <c r="P3" s="36"/>
      <c r="Q3" s="36"/>
      <c r="R3" s="36"/>
      <c r="S3" s="3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3">
        <v>0</v>
      </c>
      <c r="B4" s="33">
        <v>0</v>
      </c>
      <c r="C4" s="33">
        <v>0</v>
      </c>
      <c r="D4" s="33">
        <v>0</v>
      </c>
      <c r="E4" s="34">
        <f t="shared" si="0"/>
        <v>0</v>
      </c>
      <c r="F4" s="34">
        <f t="shared" si="1"/>
        <v>0</v>
      </c>
      <c r="G4" s="34">
        <f t="shared" si="2"/>
        <v>0</v>
      </c>
      <c r="H4" s="34">
        <f t="shared" si="3"/>
        <v>0</v>
      </c>
      <c r="I4" s="35">
        <f t="shared" si="4"/>
        <v>0</v>
      </c>
      <c r="J4" s="35">
        <f t="shared" ref="J4:J30" si="5">J3+I4</f>
        <v>0</v>
      </c>
      <c r="K4" s="36"/>
      <c r="L4" s="36"/>
      <c r="M4" s="36"/>
      <c r="N4" s="36"/>
      <c r="O4" s="36"/>
      <c r="P4" s="36"/>
      <c r="Q4" s="36"/>
      <c r="R4" s="36"/>
      <c r="S4" s="38" t="s">
        <v>44</v>
      </c>
      <c r="T4" s="31">
        <v>0.95</v>
      </c>
      <c r="V4" t="s">
        <v>45</v>
      </c>
      <c r="W4" t="s">
        <v>42</v>
      </c>
    </row>
    <row r="5" spans="1:23" ht="16.5" x14ac:dyDescent="0.3">
      <c r="A5" s="33">
        <v>0</v>
      </c>
      <c r="B5" s="33">
        <v>0</v>
      </c>
      <c r="C5" s="33">
        <v>0</v>
      </c>
      <c r="D5" s="33">
        <v>0</v>
      </c>
      <c r="E5" s="34">
        <f t="shared" si="0"/>
        <v>0</v>
      </c>
      <c r="F5" s="34">
        <f t="shared" si="1"/>
        <v>0</v>
      </c>
      <c r="G5" s="34">
        <f t="shared" si="2"/>
        <v>0</v>
      </c>
      <c r="H5" s="34">
        <f t="shared" si="3"/>
        <v>0</v>
      </c>
      <c r="I5" s="35">
        <f t="shared" si="4"/>
        <v>0</v>
      </c>
      <c r="J5" s="35">
        <f t="shared" si="5"/>
        <v>0</v>
      </c>
      <c r="K5" s="36"/>
      <c r="L5" s="36"/>
      <c r="M5" s="36"/>
      <c r="N5" s="36">
        <f t="shared" ref="N5:N11" si="6">L5*M5</f>
        <v>0</v>
      </c>
      <c r="O5" s="36"/>
      <c r="P5" s="36"/>
      <c r="Q5" s="36"/>
      <c r="R5" s="37"/>
      <c r="S5" s="39" t="s">
        <v>46</v>
      </c>
      <c r="T5" s="3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3">
        <v>0</v>
      </c>
      <c r="B6" s="33">
        <v>0</v>
      </c>
      <c r="C6" s="33">
        <v>0</v>
      </c>
      <c r="D6" s="33">
        <v>0</v>
      </c>
      <c r="E6" s="34">
        <f t="shared" si="0"/>
        <v>0</v>
      </c>
      <c r="F6" s="34">
        <f t="shared" si="1"/>
        <v>0</v>
      </c>
      <c r="G6" s="34">
        <f t="shared" si="2"/>
        <v>0</v>
      </c>
      <c r="H6" s="34">
        <f t="shared" si="3"/>
        <v>0</v>
      </c>
      <c r="I6" s="35">
        <f t="shared" si="4"/>
        <v>0</v>
      </c>
      <c r="J6" s="35">
        <f t="shared" si="5"/>
        <v>0</v>
      </c>
      <c r="K6" s="36"/>
      <c r="L6" s="36"/>
      <c r="M6" s="36"/>
      <c r="N6" s="36">
        <f t="shared" si="6"/>
        <v>0</v>
      </c>
      <c r="O6" s="36"/>
      <c r="P6" s="36"/>
      <c r="Q6" s="36"/>
      <c r="R6" s="37"/>
      <c r="S6" s="38" t="s">
        <v>50</v>
      </c>
      <c r="T6" s="31">
        <v>0.8</v>
      </c>
      <c r="V6" s="38" t="s">
        <v>46</v>
      </c>
      <c r="W6" s="31">
        <v>0.05</v>
      </c>
    </row>
    <row r="7" spans="1:23" ht="16.5" x14ac:dyDescent="0.3">
      <c r="A7" s="33">
        <v>0</v>
      </c>
      <c r="B7" s="33">
        <v>0</v>
      </c>
      <c r="C7" s="33">
        <v>0</v>
      </c>
      <c r="D7" s="33">
        <v>0</v>
      </c>
      <c r="E7" s="34">
        <f t="shared" si="0"/>
        <v>0</v>
      </c>
      <c r="F7" s="34">
        <f t="shared" si="1"/>
        <v>0</v>
      </c>
      <c r="G7" s="34">
        <f t="shared" si="2"/>
        <v>0</v>
      </c>
      <c r="H7" s="34">
        <f t="shared" si="3"/>
        <v>0</v>
      </c>
      <c r="I7" s="35">
        <f t="shared" si="4"/>
        <v>0</v>
      </c>
      <c r="J7" s="35">
        <f t="shared" si="5"/>
        <v>0</v>
      </c>
      <c r="K7" s="36"/>
      <c r="L7" s="36"/>
      <c r="M7" s="36"/>
      <c r="N7" s="36">
        <f t="shared" si="6"/>
        <v>0</v>
      </c>
      <c r="O7" s="36"/>
      <c r="P7" s="36"/>
      <c r="Q7" s="36"/>
      <c r="R7" s="37"/>
      <c r="S7" s="38" t="s">
        <v>51</v>
      </c>
      <c r="T7" s="31">
        <v>0.7</v>
      </c>
      <c r="V7" s="40" t="s">
        <v>52</v>
      </c>
      <c r="W7" s="31">
        <v>0.1</v>
      </c>
    </row>
    <row r="8" spans="1:23" ht="16.5" x14ac:dyDescent="0.3">
      <c r="A8" s="33">
        <v>0</v>
      </c>
      <c r="B8" s="33">
        <v>0</v>
      </c>
      <c r="C8" s="33">
        <v>0</v>
      </c>
      <c r="D8" s="33">
        <v>0</v>
      </c>
      <c r="E8" s="34">
        <f t="shared" si="0"/>
        <v>0</v>
      </c>
      <c r="F8" s="34">
        <f t="shared" si="1"/>
        <v>0</v>
      </c>
      <c r="G8" s="34">
        <f t="shared" si="2"/>
        <v>0</v>
      </c>
      <c r="H8" s="34">
        <f t="shared" si="3"/>
        <v>0</v>
      </c>
      <c r="I8" s="35">
        <f t="shared" si="4"/>
        <v>0</v>
      </c>
      <c r="J8" s="35">
        <f t="shared" si="5"/>
        <v>0</v>
      </c>
      <c r="K8" s="36"/>
      <c r="L8" s="36"/>
      <c r="M8" s="36"/>
      <c r="N8" s="36">
        <f t="shared" si="6"/>
        <v>0</v>
      </c>
      <c r="O8" s="36"/>
      <c r="P8" s="36"/>
      <c r="Q8" s="36"/>
      <c r="R8" s="37"/>
      <c r="S8" s="38" t="s">
        <v>53</v>
      </c>
      <c r="T8" s="31">
        <v>0.6</v>
      </c>
      <c r="V8" t="s">
        <v>54</v>
      </c>
      <c r="W8" s="31">
        <v>0.15</v>
      </c>
    </row>
    <row r="9" spans="1:23" ht="16.5" x14ac:dyDescent="0.3">
      <c r="A9" s="33">
        <v>0</v>
      </c>
      <c r="B9" s="33">
        <v>0</v>
      </c>
      <c r="C9" s="33">
        <v>0</v>
      </c>
      <c r="D9" s="33">
        <v>0</v>
      </c>
      <c r="E9" s="34">
        <f t="shared" si="0"/>
        <v>0</v>
      </c>
      <c r="F9" s="34">
        <f t="shared" si="1"/>
        <v>0</v>
      </c>
      <c r="G9" s="34">
        <f t="shared" si="2"/>
        <v>0</v>
      </c>
      <c r="H9" s="34">
        <f t="shared" si="3"/>
        <v>0</v>
      </c>
      <c r="I9" s="35">
        <f t="shared" si="4"/>
        <v>0</v>
      </c>
      <c r="J9" s="35">
        <f t="shared" si="5"/>
        <v>0</v>
      </c>
      <c r="K9" s="36"/>
      <c r="L9" s="36"/>
      <c r="M9" s="36"/>
      <c r="N9" s="36">
        <f t="shared" si="6"/>
        <v>0</v>
      </c>
      <c r="O9" s="36"/>
      <c r="P9" s="36"/>
      <c r="Q9" s="36"/>
      <c r="R9" s="37"/>
      <c r="S9" t="s">
        <v>55</v>
      </c>
      <c r="T9" s="31">
        <v>0.5</v>
      </c>
      <c r="V9" t="s">
        <v>56</v>
      </c>
      <c r="W9" s="31">
        <v>0.2</v>
      </c>
    </row>
    <row r="10" spans="1:23" ht="16.5" x14ac:dyDescent="0.3">
      <c r="A10" s="33">
        <v>0</v>
      </c>
      <c r="B10" s="33">
        <v>0</v>
      </c>
      <c r="C10" s="33">
        <v>0</v>
      </c>
      <c r="D10" s="33">
        <v>0</v>
      </c>
      <c r="E10" s="34">
        <f t="shared" si="0"/>
        <v>0</v>
      </c>
      <c r="F10" s="34">
        <f t="shared" si="1"/>
        <v>0</v>
      </c>
      <c r="G10" s="34">
        <f t="shared" si="2"/>
        <v>0</v>
      </c>
      <c r="H10" s="34">
        <f t="shared" si="3"/>
        <v>0</v>
      </c>
      <c r="I10" s="35">
        <f t="shared" si="4"/>
        <v>0</v>
      </c>
      <c r="J10" s="35">
        <f t="shared" si="5"/>
        <v>0</v>
      </c>
      <c r="K10" s="36"/>
      <c r="L10" s="36"/>
      <c r="M10" s="36"/>
      <c r="N10" s="36">
        <f t="shared" si="6"/>
        <v>0</v>
      </c>
      <c r="O10" s="36"/>
      <c r="P10" s="36"/>
      <c r="Q10" s="36"/>
      <c r="R10" s="37"/>
      <c r="S10" t="s">
        <v>57</v>
      </c>
      <c r="T10" s="31">
        <v>0.4</v>
      </c>
    </row>
    <row r="11" spans="1:23" ht="16.5" x14ac:dyDescent="0.3">
      <c r="A11" s="33">
        <v>0</v>
      </c>
      <c r="B11" s="33">
        <v>0</v>
      </c>
      <c r="C11" s="33">
        <v>0</v>
      </c>
      <c r="D11" s="33">
        <v>0</v>
      </c>
      <c r="E11" s="34">
        <f t="shared" si="0"/>
        <v>0</v>
      </c>
      <c r="F11" s="34">
        <f t="shared" si="1"/>
        <v>0</v>
      </c>
      <c r="G11" s="34">
        <f t="shared" si="2"/>
        <v>0</v>
      </c>
      <c r="H11" s="34">
        <f t="shared" si="3"/>
        <v>0</v>
      </c>
      <c r="I11" s="35">
        <f t="shared" si="4"/>
        <v>0</v>
      </c>
      <c r="J11" s="35">
        <f t="shared" si="5"/>
        <v>0</v>
      </c>
      <c r="K11" s="36"/>
      <c r="L11" s="36"/>
      <c r="M11" s="36"/>
      <c r="N11" s="36">
        <f t="shared" si="6"/>
        <v>0</v>
      </c>
      <c r="O11" s="36"/>
      <c r="P11" s="36"/>
      <c r="Q11" s="36"/>
      <c r="R11" s="37"/>
      <c r="T11" s="31"/>
    </row>
    <row r="12" spans="1:23" ht="16.5" x14ac:dyDescent="0.3">
      <c r="A12" s="33">
        <v>0</v>
      </c>
      <c r="B12" s="33">
        <v>0</v>
      </c>
      <c r="C12" s="33">
        <v>0</v>
      </c>
      <c r="D12" s="33">
        <v>0</v>
      </c>
      <c r="E12" s="34">
        <f t="shared" si="0"/>
        <v>0</v>
      </c>
      <c r="F12" s="34">
        <f t="shared" si="1"/>
        <v>0</v>
      </c>
      <c r="G12" s="34">
        <f t="shared" si="2"/>
        <v>0</v>
      </c>
      <c r="H12" s="34">
        <f t="shared" si="3"/>
        <v>0</v>
      </c>
      <c r="I12" s="41">
        <f t="shared" si="4"/>
        <v>0</v>
      </c>
      <c r="J12" s="35">
        <f>J11+I12</f>
        <v>0</v>
      </c>
      <c r="K12" s="36"/>
      <c r="L12" s="36"/>
      <c r="M12" s="36"/>
      <c r="N12" s="42">
        <f>SUM(N5:N11)</f>
        <v>0</v>
      </c>
      <c r="O12" s="36"/>
      <c r="P12" s="36"/>
      <c r="Q12" s="36"/>
      <c r="R12" s="37"/>
      <c r="S12" t="s">
        <v>58</v>
      </c>
      <c r="T12" s="31">
        <v>0.3</v>
      </c>
    </row>
    <row r="13" spans="1:23" ht="16.5" x14ac:dyDescent="0.3">
      <c r="A13" s="33">
        <v>0</v>
      </c>
      <c r="B13" s="33">
        <v>0</v>
      </c>
      <c r="C13" s="33">
        <v>0</v>
      </c>
      <c r="D13" s="33">
        <v>0</v>
      </c>
      <c r="E13" s="34">
        <f t="shared" si="0"/>
        <v>0</v>
      </c>
      <c r="F13" s="34">
        <f t="shared" si="1"/>
        <v>0</v>
      </c>
      <c r="G13" s="34">
        <f t="shared" si="2"/>
        <v>0</v>
      </c>
      <c r="H13" s="34">
        <f t="shared" si="3"/>
        <v>0</v>
      </c>
      <c r="I13" s="35">
        <f t="shared" si="4"/>
        <v>0</v>
      </c>
      <c r="J13" s="35">
        <f t="shared" si="5"/>
        <v>0</v>
      </c>
      <c r="K13" s="36"/>
      <c r="L13" s="36"/>
      <c r="M13" s="36"/>
      <c r="N13" s="36"/>
      <c r="O13" s="36"/>
      <c r="P13" s="36"/>
      <c r="Q13" s="36"/>
      <c r="R13" s="37"/>
    </row>
    <row r="14" spans="1:23" ht="16.5" x14ac:dyDescent="0.3">
      <c r="A14" s="33">
        <v>0</v>
      </c>
      <c r="B14" s="33">
        <v>0</v>
      </c>
      <c r="C14" s="33">
        <v>0</v>
      </c>
      <c r="D14" s="33">
        <v>0</v>
      </c>
      <c r="E14" s="34">
        <f t="shared" si="0"/>
        <v>0</v>
      </c>
      <c r="F14" s="34">
        <f t="shared" si="1"/>
        <v>0</v>
      </c>
      <c r="G14" s="34">
        <f t="shared" si="2"/>
        <v>0</v>
      </c>
      <c r="H14" s="34">
        <f t="shared" si="3"/>
        <v>0</v>
      </c>
      <c r="I14" s="35">
        <f t="shared" si="4"/>
        <v>0</v>
      </c>
      <c r="J14" s="35">
        <f t="shared" si="5"/>
        <v>0</v>
      </c>
      <c r="K14" s="36"/>
      <c r="L14" s="36"/>
      <c r="M14" s="36"/>
      <c r="N14" s="42">
        <f>L14*M14</f>
        <v>0</v>
      </c>
      <c r="O14" s="36"/>
      <c r="P14" s="36"/>
      <c r="Q14" s="36"/>
      <c r="R14" s="37"/>
    </row>
    <row r="15" spans="1:23" ht="16.5" x14ac:dyDescent="0.3">
      <c r="A15" s="33">
        <v>0</v>
      </c>
      <c r="B15" s="33">
        <v>0</v>
      </c>
      <c r="C15" s="33">
        <v>0</v>
      </c>
      <c r="D15" s="33">
        <v>0</v>
      </c>
      <c r="E15" s="43">
        <f t="shared" si="0"/>
        <v>0</v>
      </c>
      <c r="F15" s="43">
        <f t="shared" si="1"/>
        <v>0</v>
      </c>
      <c r="G15" s="43">
        <f t="shared" si="2"/>
        <v>0</v>
      </c>
      <c r="H15" s="43">
        <f t="shared" si="3"/>
        <v>0</v>
      </c>
      <c r="I15" s="41">
        <f t="shared" si="4"/>
        <v>0</v>
      </c>
      <c r="J15" s="35">
        <f t="shared" si="5"/>
        <v>0</v>
      </c>
      <c r="K15" s="36"/>
      <c r="L15" s="36"/>
      <c r="M15" s="36"/>
      <c r="N15" s="36"/>
      <c r="O15" s="36"/>
      <c r="P15" s="36"/>
      <c r="Q15" s="36"/>
      <c r="R15" s="37"/>
    </row>
    <row r="16" spans="1:23" ht="16.5" x14ac:dyDescent="0.3">
      <c r="A16" s="33">
        <v>0</v>
      </c>
      <c r="B16" s="33">
        <v>0</v>
      </c>
      <c r="C16" s="33">
        <v>0</v>
      </c>
      <c r="D16" s="33">
        <v>0</v>
      </c>
      <c r="E16" s="34">
        <f>B16/12</f>
        <v>0</v>
      </c>
      <c r="F16" s="34">
        <f>D16/12</f>
        <v>0</v>
      </c>
      <c r="G16" s="34">
        <f>A16+E16</f>
        <v>0</v>
      </c>
      <c r="H16" s="34">
        <f>C16+F16</f>
        <v>0</v>
      </c>
      <c r="I16" s="35">
        <f t="shared" si="4"/>
        <v>0</v>
      </c>
      <c r="J16" s="35">
        <f t="shared" si="5"/>
        <v>0</v>
      </c>
      <c r="K16" s="36"/>
      <c r="L16" s="36"/>
      <c r="M16" s="36"/>
      <c r="N16" s="37"/>
      <c r="O16" s="36"/>
      <c r="P16" s="36"/>
      <c r="Q16" s="36"/>
      <c r="R16" s="37"/>
    </row>
    <row r="17" spans="1:21" ht="16.5" x14ac:dyDescent="0.3">
      <c r="A17" s="33">
        <v>0</v>
      </c>
      <c r="B17" s="33">
        <v>0</v>
      </c>
      <c r="C17" s="33">
        <v>0</v>
      </c>
      <c r="D17" s="33">
        <v>0</v>
      </c>
      <c r="E17" s="34">
        <f>B17/12</f>
        <v>0</v>
      </c>
      <c r="F17" s="34">
        <f>D17/12</f>
        <v>0</v>
      </c>
      <c r="G17" s="34">
        <f>A17+E17</f>
        <v>0</v>
      </c>
      <c r="H17" s="34">
        <f>C17+F17</f>
        <v>0</v>
      </c>
      <c r="I17" s="35">
        <f t="shared" si="4"/>
        <v>0</v>
      </c>
      <c r="J17" s="35">
        <f t="shared" si="5"/>
        <v>0</v>
      </c>
      <c r="K17" s="36"/>
      <c r="L17" s="36"/>
      <c r="M17" s="36"/>
      <c r="N17" s="37"/>
      <c r="O17" s="36"/>
      <c r="P17" s="36"/>
      <c r="Q17" s="36"/>
      <c r="R17" s="37"/>
    </row>
    <row r="18" spans="1:21" ht="16.5" x14ac:dyDescent="0.3">
      <c r="A18" s="33">
        <v>0</v>
      </c>
      <c r="B18" s="33">
        <v>0</v>
      </c>
      <c r="C18" s="33">
        <v>0</v>
      </c>
      <c r="D18" s="33">
        <v>0</v>
      </c>
      <c r="E18" s="43">
        <f>B18/12</f>
        <v>0</v>
      </c>
      <c r="F18" s="43">
        <f>D18/12</f>
        <v>0</v>
      </c>
      <c r="G18" s="43">
        <f>A18+E18</f>
        <v>0</v>
      </c>
      <c r="H18" s="43">
        <f>C18+F18</f>
        <v>0</v>
      </c>
      <c r="I18" s="41">
        <f>G18*H18</f>
        <v>0</v>
      </c>
      <c r="J18" s="35">
        <f t="shared" si="5"/>
        <v>0</v>
      </c>
      <c r="K18" s="36"/>
      <c r="L18" s="36"/>
      <c r="M18" s="36"/>
      <c r="N18" s="37"/>
      <c r="O18" s="36"/>
      <c r="P18" s="36"/>
      <c r="Q18" s="36"/>
      <c r="R18" s="37"/>
    </row>
    <row r="19" spans="1:21" ht="16.5" x14ac:dyDescent="0.3">
      <c r="A19" s="33">
        <v>0</v>
      </c>
      <c r="B19" s="33">
        <v>0</v>
      </c>
      <c r="C19" s="33">
        <v>0</v>
      </c>
      <c r="D19" s="33">
        <v>0</v>
      </c>
      <c r="E19" s="43">
        <f t="shared" si="0"/>
        <v>0</v>
      </c>
      <c r="F19" s="43">
        <f t="shared" si="1"/>
        <v>0</v>
      </c>
      <c r="G19" s="43">
        <f t="shared" si="2"/>
        <v>0</v>
      </c>
      <c r="H19" s="43">
        <f t="shared" si="3"/>
        <v>0</v>
      </c>
      <c r="I19" s="41">
        <f t="shared" si="4"/>
        <v>0</v>
      </c>
      <c r="J19" s="35">
        <f t="shared" si="5"/>
        <v>0</v>
      </c>
      <c r="K19" s="36"/>
      <c r="L19" s="36"/>
      <c r="M19" s="36"/>
      <c r="N19" s="37"/>
      <c r="O19" s="36"/>
      <c r="P19" s="36"/>
      <c r="Q19" s="36"/>
      <c r="R19" s="37"/>
    </row>
    <row r="20" spans="1:21" ht="16.5" x14ac:dyDescent="0.3">
      <c r="A20" s="33">
        <v>0</v>
      </c>
      <c r="B20" s="33">
        <v>0</v>
      </c>
      <c r="C20" s="33">
        <v>0</v>
      </c>
      <c r="D20" s="33">
        <v>0</v>
      </c>
      <c r="E20" s="43">
        <f>B20/12</f>
        <v>0</v>
      </c>
      <c r="F20" s="43">
        <f>D20/12</f>
        <v>0</v>
      </c>
      <c r="G20" s="43">
        <f>A20+E20</f>
        <v>0</v>
      </c>
      <c r="H20" s="43">
        <f>C20+F20</f>
        <v>0</v>
      </c>
      <c r="I20" s="41">
        <f>G20*H20</f>
        <v>0</v>
      </c>
      <c r="J20" s="35">
        <f>J19+I20</f>
        <v>0</v>
      </c>
      <c r="K20" s="36"/>
      <c r="L20" s="36"/>
      <c r="M20" s="36"/>
      <c r="N20" s="37"/>
      <c r="O20" s="36"/>
      <c r="P20" s="44"/>
      <c r="Q20" s="44"/>
      <c r="R20" s="37"/>
    </row>
    <row r="21" spans="1:21" ht="16.5" x14ac:dyDescent="0.3">
      <c r="A21" s="33">
        <v>0</v>
      </c>
      <c r="B21" s="33">
        <v>0</v>
      </c>
      <c r="C21" s="33">
        <v>0</v>
      </c>
      <c r="D21" s="33">
        <v>0</v>
      </c>
      <c r="E21" s="43">
        <f t="shared" si="0"/>
        <v>0</v>
      </c>
      <c r="F21" s="43">
        <f t="shared" si="1"/>
        <v>0</v>
      </c>
      <c r="G21" s="43">
        <f t="shared" si="2"/>
        <v>0</v>
      </c>
      <c r="H21" s="43">
        <f t="shared" si="3"/>
        <v>0</v>
      </c>
      <c r="I21" s="41">
        <f t="shared" si="4"/>
        <v>0</v>
      </c>
      <c r="J21" s="35">
        <f t="shared" si="5"/>
        <v>0</v>
      </c>
      <c r="K21" s="36"/>
      <c r="L21" s="36"/>
      <c r="M21" s="36"/>
      <c r="N21" s="45"/>
      <c r="O21" s="36"/>
      <c r="P21" s="36"/>
      <c r="Q21" s="36"/>
      <c r="R21" s="37"/>
      <c r="S21" s="8"/>
      <c r="U21" s="2"/>
    </row>
    <row r="22" spans="1:21" ht="16.5" x14ac:dyDescent="0.3">
      <c r="A22" s="33">
        <v>0</v>
      </c>
      <c r="B22" s="33">
        <v>0</v>
      </c>
      <c r="C22" s="33">
        <v>0</v>
      </c>
      <c r="D22" s="33">
        <v>0</v>
      </c>
      <c r="E22" s="43">
        <f t="shared" si="0"/>
        <v>0</v>
      </c>
      <c r="F22" s="43">
        <f t="shared" si="1"/>
        <v>0</v>
      </c>
      <c r="G22" s="43">
        <f t="shared" si="2"/>
        <v>0</v>
      </c>
      <c r="H22" s="43">
        <f t="shared" si="3"/>
        <v>0</v>
      </c>
      <c r="I22" s="41">
        <f t="shared" si="4"/>
        <v>0</v>
      </c>
      <c r="J22" s="35">
        <f t="shared" si="5"/>
        <v>0</v>
      </c>
      <c r="K22" s="36"/>
      <c r="L22" s="36"/>
      <c r="M22" s="36"/>
      <c r="N22" s="37"/>
      <c r="O22" s="36"/>
      <c r="P22" s="36"/>
      <c r="Q22" s="36"/>
      <c r="R22" s="37"/>
    </row>
    <row r="23" spans="1:21" ht="16.5" x14ac:dyDescent="0.3">
      <c r="A23" s="33">
        <v>0</v>
      </c>
      <c r="B23" s="33">
        <v>0</v>
      </c>
      <c r="C23" s="33">
        <v>0</v>
      </c>
      <c r="D23" s="33">
        <v>0</v>
      </c>
      <c r="E23" s="43">
        <f t="shared" si="0"/>
        <v>0</v>
      </c>
      <c r="F23" s="43">
        <f t="shared" si="0"/>
        <v>0</v>
      </c>
      <c r="G23" s="43">
        <f t="shared" si="0"/>
        <v>0</v>
      </c>
      <c r="H23" s="43">
        <f t="shared" si="0"/>
        <v>0</v>
      </c>
      <c r="I23" s="43">
        <f t="shared" si="0"/>
        <v>0</v>
      </c>
      <c r="J23" s="35">
        <f t="shared" si="5"/>
        <v>0</v>
      </c>
      <c r="K23" s="36"/>
      <c r="L23" s="36"/>
      <c r="M23" s="36"/>
      <c r="N23" s="37"/>
      <c r="O23" s="36"/>
      <c r="P23" s="36"/>
      <c r="Q23" s="36"/>
      <c r="R23" s="37"/>
    </row>
    <row r="24" spans="1:21" ht="16.5" x14ac:dyDescent="0.3">
      <c r="A24" s="33">
        <v>0</v>
      </c>
      <c r="B24" s="33">
        <v>0</v>
      </c>
      <c r="C24" s="33">
        <v>0</v>
      </c>
      <c r="D24" s="33">
        <v>0</v>
      </c>
      <c r="E24" s="43">
        <f t="shared" ref="E24:I30" si="7">B24/12</f>
        <v>0</v>
      </c>
      <c r="F24" s="43">
        <f t="shared" si="7"/>
        <v>0</v>
      </c>
      <c r="G24" s="43">
        <f t="shared" si="7"/>
        <v>0</v>
      </c>
      <c r="H24" s="43">
        <f t="shared" si="7"/>
        <v>0</v>
      </c>
      <c r="I24" s="43">
        <f t="shared" si="7"/>
        <v>0</v>
      </c>
      <c r="J24" s="35">
        <f t="shared" si="5"/>
        <v>0</v>
      </c>
      <c r="K24" s="36"/>
      <c r="L24" s="36"/>
      <c r="M24" s="46"/>
      <c r="N24" s="45"/>
      <c r="O24" s="42"/>
      <c r="P24" s="36"/>
      <c r="Q24" s="36"/>
      <c r="R24" s="42"/>
    </row>
    <row r="25" spans="1:21" ht="16.5" x14ac:dyDescent="0.3">
      <c r="A25" s="33">
        <v>0</v>
      </c>
      <c r="B25" s="33">
        <v>0</v>
      </c>
      <c r="C25" s="33">
        <v>0</v>
      </c>
      <c r="D25" s="33">
        <v>0</v>
      </c>
      <c r="E25" s="43">
        <f t="shared" si="7"/>
        <v>0</v>
      </c>
      <c r="F25" s="43">
        <f t="shared" si="7"/>
        <v>0</v>
      </c>
      <c r="G25" s="43">
        <f t="shared" si="7"/>
        <v>0</v>
      </c>
      <c r="H25" s="43">
        <f t="shared" si="7"/>
        <v>0</v>
      </c>
      <c r="I25" s="43">
        <f t="shared" si="7"/>
        <v>0</v>
      </c>
      <c r="J25" s="35">
        <f t="shared" si="5"/>
        <v>0</v>
      </c>
      <c r="K25" s="36"/>
      <c r="L25" s="36"/>
      <c r="M25" s="46"/>
      <c r="N25" s="36"/>
      <c r="O25" s="36"/>
      <c r="P25" s="36"/>
      <c r="Q25" s="36"/>
      <c r="R25" s="36"/>
    </row>
    <row r="26" spans="1:21" ht="16.5" x14ac:dyDescent="0.3">
      <c r="A26" s="33">
        <v>0</v>
      </c>
      <c r="B26" s="33">
        <v>0</v>
      </c>
      <c r="C26" s="33">
        <v>0</v>
      </c>
      <c r="D26" s="33">
        <v>0</v>
      </c>
      <c r="E26" s="43">
        <f t="shared" si="7"/>
        <v>0</v>
      </c>
      <c r="F26" s="43">
        <f t="shared" si="7"/>
        <v>0</v>
      </c>
      <c r="G26" s="43">
        <f t="shared" si="7"/>
        <v>0</v>
      </c>
      <c r="H26" s="43">
        <f t="shared" si="7"/>
        <v>0</v>
      </c>
      <c r="I26" s="43">
        <f t="shared" si="7"/>
        <v>0</v>
      </c>
      <c r="J26" s="35">
        <f t="shared" si="5"/>
        <v>0</v>
      </c>
      <c r="K26" s="36"/>
      <c r="L26" s="36"/>
      <c r="M26" s="46"/>
      <c r="N26" s="36"/>
      <c r="O26" s="36"/>
      <c r="P26" s="36"/>
      <c r="Q26" s="36"/>
      <c r="R26" s="36"/>
    </row>
    <row r="27" spans="1:21" ht="16.5" x14ac:dyDescent="0.3">
      <c r="A27" s="33">
        <v>0</v>
      </c>
      <c r="B27" s="33">
        <v>0</v>
      </c>
      <c r="C27" s="33">
        <v>0</v>
      </c>
      <c r="D27" s="33">
        <v>0</v>
      </c>
      <c r="E27" s="43">
        <f t="shared" si="7"/>
        <v>0</v>
      </c>
      <c r="F27" s="43">
        <f t="shared" si="7"/>
        <v>0</v>
      </c>
      <c r="G27" s="43">
        <f t="shared" si="7"/>
        <v>0</v>
      </c>
      <c r="H27" s="43">
        <f t="shared" si="7"/>
        <v>0</v>
      </c>
      <c r="I27" s="43">
        <f t="shared" si="7"/>
        <v>0</v>
      </c>
      <c r="J27" s="35">
        <f t="shared" si="5"/>
        <v>0</v>
      </c>
      <c r="K27" s="36"/>
      <c r="L27" s="36"/>
      <c r="M27" s="36"/>
      <c r="N27" s="36"/>
      <c r="O27" s="36"/>
      <c r="P27" s="36"/>
      <c r="Q27" s="36"/>
      <c r="R27" s="36"/>
    </row>
    <row r="28" spans="1:21" ht="16.5" x14ac:dyDescent="0.3">
      <c r="A28" s="33">
        <v>0</v>
      </c>
      <c r="B28" s="33">
        <v>0</v>
      </c>
      <c r="C28" s="33">
        <v>0</v>
      </c>
      <c r="D28" s="33">
        <v>0</v>
      </c>
      <c r="E28" s="43">
        <f t="shared" si="7"/>
        <v>0</v>
      </c>
      <c r="F28" s="43">
        <f t="shared" si="7"/>
        <v>0</v>
      </c>
      <c r="G28" s="43">
        <f t="shared" si="7"/>
        <v>0</v>
      </c>
      <c r="H28" s="43">
        <f t="shared" si="7"/>
        <v>0</v>
      </c>
      <c r="I28" s="43">
        <f t="shared" si="7"/>
        <v>0</v>
      </c>
      <c r="J28" s="35">
        <f t="shared" si="5"/>
        <v>0</v>
      </c>
      <c r="K28" s="36"/>
      <c r="L28" s="36"/>
      <c r="M28" s="36"/>
      <c r="N28" s="36"/>
      <c r="O28" s="36"/>
      <c r="P28" s="36"/>
      <c r="Q28" s="36"/>
      <c r="R28" s="36"/>
    </row>
    <row r="29" spans="1:21" ht="16.5" x14ac:dyDescent="0.3">
      <c r="A29" s="33">
        <v>0</v>
      </c>
      <c r="B29" s="33">
        <v>0</v>
      </c>
      <c r="C29" s="33">
        <v>0</v>
      </c>
      <c r="D29" s="33">
        <v>0</v>
      </c>
      <c r="E29" s="43">
        <f t="shared" si="7"/>
        <v>0</v>
      </c>
      <c r="F29" s="43">
        <f t="shared" si="1"/>
        <v>0</v>
      </c>
      <c r="G29" s="43">
        <f t="shared" si="2"/>
        <v>0</v>
      </c>
      <c r="H29" s="43">
        <f t="shared" si="3"/>
        <v>0</v>
      </c>
      <c r="I29" s="41">
        <f t="shared" ref="I29:I30" si="8">G29*H29</f>
        <v>0</v>
      </c>
      <c r="J29" s="35">
        <f t="shared" si="5"/>
        <v>0</v>
      </c>
      <c r="K29" s="36"/>
      <c r="L29" s="36"/>
      <c r="M29" s="36"/>
      <c r="N29" s="36"/>
      <c r="O29" s="36"/>
      <c r="P29" s="47"/>
      <c r="Q29" s="47"/>
      <c r="R29" s="36"/>
    </row>
    <row r="30" spans="1:21" ht="16.5" x14ac:dyDescent="0.3">
      <c r="A30" s="33">
        <v>0</v>
      </c>
      <c r="B30" s="33">
        <v>0</v>
      </c>
      <c r="C30" s="33">
        <v>0</v>
      </c>
      <c r="D30" s="33">
        <v>0</v>
      </c>
      <c r="E30" s="43">
        <f t="shared" si="7"/>
        <v>0</v>
      </c>
      <c r="F30" s="43">
        <f t="shared" si="1"/>
        <v>0</v>
      </c>
      <c r="G30" s="43">
        <f t="shared" si="2"/>
        <v>0</v>
      </c>
      <c r="H30" s="43">
        <f t="shared" si="3"/>
        <v>0</v>
      </c>
      <c r="I30" s="41">
        <f t="shared" si="8"/>
        <v>0</v>
      </c>
      <c r="J30" s="35">
        <f t="shared" si="5"/>
        <v>0</v>
      </c>
      <c r="K30" s="36"/>
      <c r="L30" s="36"/>
      <c r="M30" s="36"/>
      <c r="N30" s="36"/>
      <c r="O30" s="36"/>
      <c r="P30" s="48"/>
      <c r="Q30" s="48"/>
      <c r="R30" s="36"/>
    </row>
    <row r="33" spans="13:17" x14ac:dyDescent="0.25">
      <c r="M33" s="6"/>
      <c r="P33" s="49"/>
      <c r="Q33" s="4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O84"/>
  <sheetViews>
    <sheetView workbookViewId="0">
      <selection activeCell="I16" sqref="I16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6" customWidth="1"/>
    <col min="4" max="4" width="12.5703125" style="16" customWidth="1"/>
    <col min="5" max="5" width="14.28515625" customWidth="1"/>
    <col min="6" max="6" width="17.140625" style="16" customWidth="1"/>
    <col min="7" max="7" width="12.5703125" style="16" customWidth="1"/>
    <col min="8" max="8" width="14.28515625" customWidth="1"/>
    <col min="9" max="9" width="17.140625" style="16" customWidth="1"/>
    <col min="10" max="10" width="12.5703125" style="16" customWidth="1"/>
    <col min="11" max="11" width="14.28515625" customWidth="1"/>
    <col min="12" max="12" width="17.140625" style="16" customWidth="1"/>
    <col min="13" max="13" width="12.5703125" style="16" customWidth="1"/>
    <col min="14" max="14" width="14.28515625" customWidth="1"/>
    <col min="15" max="15" width="15.28515625" bestFit="1" customWidth="1"/>
  </cols>
  <sheetData>
    <row r="1" spans="1:15" x14ac:dyDescent="0.25">
      <c r="A1" s="11"/>
      <c r="B1" s="12"/>
      <c r="C1" s="13"/>
      <c r="D1" s="14"/>
      <c r="F1" s="13"/>
      <c r="G1" s="14"/>
      <c r="I1" s="13"/>
      <c r="J1" s="14"/>
      <c r="L1" s="13"/>
      <c r="M1" s="14"/>
    </row>
    <row r="2" spans="1:15" x14ac:dyDescent="0.25">
      <c r="A2" s="15"/>
      <c r="C2" s="16">
        <v>3301</v>
      </c>
      <c r="D2" s="17"/>
      <c r="F2" s="16">
        <v>3302</v>
      </c>
      <c r="G2" s="17"/>
      <c r="I2" s="16">
        <v>3401</v>
      </c>
      <c r="J2" s="17"/>
      <c r="L2" s="16">
        <v>3402</v>
      </c>
      <c r="M2" s="17"/>
    </row>
    <row r="3" spans="1:15" x14ac:dyDescent="0.25">
      <c r="A3" s="15" t="s">
        <v>13</v>
      </c>
      <c r="B3" s="18"/>
      <c r="C3" s="19">
        <v>40700</v>
      </c>
      <c r="D3" s="21" t="s">
        <v>76</v>
      </c>
      <c r="E3" s="6" t="s">
        <v>77</v>
      </c>
      <c r="F3" s="19">
        <v>40700</v>
      </c>
      <c r="G3" s="21" t="s">
        <v>76</v>
      </c>
      <c r="H3" s="6" t="s">
        <v>77</v>
      </c>
      <c r="I3" s="19">
        <v>40700</v>
      </c>
      <c r="J3" s="21" t="s">
        <v>76</v>
      </c>
      <c r="K3" s="6" t="s">
        <v>77</v>
      </c>
      <c r="L3" s="19">
        <v>40700</v>
      </c>
      <c r="M3" s="21" t="s">
        <v>76</v>
      </c>
      <c r="N3" s="6" t="s">
        <v>77</v>
      </c>
    </row>
    <row r="4" spans="1:15" ht="30" x14ac:dyDescent="0.25">
      <c r="A4" s="20" t="s">
        <v>14</v>
      </c>
      <c r="B4" s="18"/>
      <c r="C4" s="19">
        <v>3300</v>
      </c>
      <c r="D4" s="21"/>
      <c r="F4" s="19">
        <v>3300</v>
      </c>
      <c r="G4" s="21"/>
      <c r="I4" s="19">
        <v>3300</v>
      </c>
      <c r="J4" s="21"/>
      <c r="L4" s="19">
        <v>3300</v>
      </c>
      <c r="M4" s="21"/>
    </row>
    <row r="5" spans="1:15" x14ac:dyDescent="0.25">
      <c r="A5" s="15" t="s">
        <v>15</v>
      </c>
      <c r="B5" s="18"/>
      <c r="C5" s="19">
        <f>C3-C4</f>
        <v>37400</v>
      </c>
      <c r="D5" s="21"/>
      <c r="F5" s="19">
        <f>F3-F4</f>
        <v>37400</v>
      </c>
      <c r="G5" s="21"/>
      <c r="I5" s="19">
        <f>I3-I4</f>
        <v>37400</v>
      </c>
      <c r="J5" s="21"/>
      <c r="L5" s="19">
        <f>L3-L4</f>
        <v>37400</v>
      </c>
      <c r="M5" s="21"/>
    </row>
    <row r="6" spans="1:15" x14ac:dyDescent="0.25">
      <c r="A6" s="15" t="s">
        <v>16</v>
      </c>
      <c r="B6" s="18"/>
      <c r="C6" s="19">
        <f>C4</f>
        <v>3300</v>
      </c>
      <c r="D6" s="21"/>
      <c r="F6" s="19">
        <f>F4</f>
        <v>3300</v>
      </c>
      <c r="G6" s="21"/>
      <c r="I6" s="19">
        <f>I4</f>
        <v>3300</v>
      </c>
      <c r="J6" s="21"/>
      <c r="L6" s="19">
        <f>L4</f>
        <v>3300</v>
      </c>
      <c r="M6" s="21"/>
    </row>
    <row r="7" spans="1:15" x14ac:dyDescent="0.25">
      <c r="A7" s="15" t="s">
        <v>17</v>
      </c>
      <c r="B7" s="22"/>
      <c r="C7" s="23">
        <f>D7-D8</f>
        <v>14</v>
      </c>
      <c r="D7" s="23">
        <v>2023</v>
      </c>
      <c r="F7" s="23">
        <f>G7-G8</f>
        <v>14</v>
      </c>
      <c r="G7" s="23">
        <v>2023</v>
      </c>
      <c r="I7" s="23">
        <f>J7-J8</f>
        <v>14</v>
      </c>
      <c r="J7" s="23">
        <v>2023</v>
      </c>
      <c r="L7" s="23">
        <f>M7-M8</f>
        <v>14</v>
      </c>
      <c r="M7" s="23">
        <v>2023</v>
      </c>
    </row>
    <row r="8" spans="1:15" x14ac:dyDescent="0.25">
      <c r="A8" s="15" t="s">
        <v>18</v>
      </c>
      <c r="B8" s="22"/>
      <c r="C8" s="23">
        <f>C9-C7</f>
        <v>46</v>
      </c>
      <c r="D8" s="23">
        <v>2009</v>
      </c>
      <c r="F8" s="23">
        <f>F9-F7</f>
        <v>46</v>
      </c>
      <c r="G8" s="23">
        <v>2009</v>
      </c>
      <c r="I8" s="23">
        <f>I9-I7</f>
        <v>46</v>
      </c>
      <c r="J8" s="23">
        <v>2009</v>
      </c>
      <c r="L8" s="23">
        <f>L9-L7</f>
        <v>46</v>
      </c>
      <c r="M8" s="23">
        <v>2009</v>
      </c>
    </row>
    <row r="9" spans="1:15" x14ac:dyDescent="0.25">
      <c r="A9" s="15" t="s">
        <v>19</v>
      </c>
      <c r="B9" s="22"/>
      <c r="C9" s="23">
        <v>60</v>
      </c>
      <c r="D9" s="23"/>
      <c r="F9" s="23">
        <v>60</v>
      </c>
      <c r="G9" s="23"/>
      <c r="I9" s="23">
        <v>60</v>
      </c>
      <c r="J9" s="23"/>
      <c r="L9" s="23">
        <v>60</v>
      </c>
      <c r="M9" s="23"/>
    </row>
    <row r="10" spans="1:15" ht="30" x14ac:dyDescent="0.25">
      <c r="A10" s="20" t="s">
        <v>20</v>
      </c>
      <c r="B10" s="22"/>
      <c r="C10" s="23">
        <f>90*C7/C9</f>
        <v>21</v>
      </c>
      <c r="D10" s="23"/>
      <c r="F10" s="23">
        <f>90*F7/F9</f>
        <v>21</v>
      </c>
      <c r="G10" s="23"/>
      <c r="I10" s="23">
        <f>90*I7/I9</f>
        <v>21</v>
      </c>
      <c r="J10" s="23"/>
      <c r="L10" s="23">
        <f>90*L7/L9</f>
        <v>21</v>
      </c>
      <c r="M10" s="23"/>
    </row>
    <row r="11" spans="1:15" x14ac:dyDescent="0.25">
      <c r="A11" s="15"/>
      <c r="B11" s="24"/>
      <c r="C11" s="25">
        <f>C10%</f>
        <v>0.21</v>
      </c>
      <c r="D11" s="25"/>
      <c r="F11" s="25">
        <f>F10%</f>
        <v>0.21</v>
      </c>
      <c r="G11" s="25"/>
      <c r="I11" s="25">
        <f>I10%</f>
        <v>0.21</v>
      </c>
      <c r="J11" s="25"/>
      <c r="L11" s="25">
        <f>L10%</f>
        <v>0.21</v>
      </c>
      <c r="M11" s="25"/>
    </row>
    <row r="12" spans="1:15" x14ac:dyDescent="0.25">
      <c r="A12" s="15" t="s">
        <v>21</v>
      </c>
      <c r="B12" s="18"/>
      <c r="C12" s="19">
        <f>C6*C11</f>
        <v>693</v>
      </c>
      <c r="D12" s="21"/>
      <c r="F12" s="19">
        <f>F6*F11</f>
        <v>693</v>
      </c>
      <c r="G12" s="21"/>
      <c r="I12" s="19">
        <f>I6*I11</f>
        <v>693</v>
      </c>
      <c r="J12" s="21"/>
      <c r="L12" s="19">
        <f>L6*L11</f>
        <v>693</v>
      </c>
      <c r="M12" s="21"/>
    </row>
    <row r="13" spans="1:15" x14ac:dyDescent="0.25">
      <c r="A13" s="15" t="s">
        <v>22</v>
      </c>
      <c r="B13" s="18"/>
      <c r="C13" s="19">
        <f>C6-C12</f>
        <v>2607</v>
      </c>
      <c r="D13" s="21"/>
      <c r="F13" s="19">
        <f>F6-F12</f>
        <v>2607</v>
      </c>
      <c r="G13" s="21"/>
      <c r="I13" s="19">
        <f>I6-I12</f>
        <v>2607</v>
      </c>
      <c r="J13" s="21"/>
      <c r="L13" s="19">
        <f>L6-L12</f>
        <v>2607</v>
      </c>
      <c r="M13" s="21"/>
    </row>
    <row r="14" spans="1:15" x14ac:dyDescent="0.25">
      <c r="A14" s="15" t="s">
        <v>15</v>
      </c>
      <c r="B14" s="18"/>
      <c r="C14" s="19">
        <f>C5</f>
        <v>37400</v>
      </c>
      <c r="D14" s="21"/>
      <c r="F14" s="19">
        <f>F5</f>
        <v>37400</v>
      </c>
      <c r="G14" s="21"/>
      <c r="I14" s="19">
        <f>I5</f>
        <v>37400</v>
      </c>
      <c r="J14" s="21"/>
      <c r="L14" s="19">
        <f>L5</f>
        <v>37400</v>
      </c>
      <c r="M14" s="21"/>
    </row>
    <row r="15" spans="1:15" x14ac:dyDescent="0.25">
      <c r="B15" s="18"/>
      <c r="C15" s="19"/>
      <c r="D15" s="21"/>
      <c r="F15" s="19"/>
      <c r="G15" s="21"/>
      <c r="I15" s="19"/>
      <c r="J15" s="21"/>
      <c r="L15" s="19"/>
      <c r="M15" s="21"/>
    </row>
    <row r="16" spans="1:15" x14ac:dyDescent="0.25">
      <c r="A16" s="53" t="s">
        <v>23</v>
      </c>
      <c r="B16" s="77"/>
      <c r="C16" s="78">
        <f>C14+C13</f>
        <v>40007</v>
      </c>
      <c r="D16" s="79"/>
      <c r="E16" s="36"/>
      <c r="F16" s="78">
        <f>F14+F13</f>
        <v>40007</v>
      </c>
      <c r="G16" s="79"/>
      <c r="H16" s="36"/>
      <c r="I16" s="78">
        <f>I14+I13</f>
        <v>40007</v>
      </c>
      <c r="J16" s="79"/>
      <c r="K16" s="36"/>
      <c r="L16" s="78">
        <f>L14+L13</f>
        <v>40007</v>
      </c>
      <c r="M16" s="79"/>
      <c r="N16" s="36"/>
      <c r="O16" s="36"/>
    </row>
    <row r="17" spans="1:15" x14ac:dyDescent="0.25">
      <c r="A17" s="36" t="s">
        <v>102</v>
      </c>
      <c r="B17" s="80"/>
      <c r="C17" s="81">
        <f>C2</f>
        <v>3301</v>
      </c>
      <c r="D17" s="82"/>
      <c r="E17" s="36"/>
      <c r="F17" s="81">
        <f>F2</f>
        <v>3302</v>
      </c>
      <c r="G17" s="82"/>
      <c r="H17" s="36"/>
      <c r="I17" s="81">
        <f>I2</f>
        <v>3401</v>
      </c>
      <c r="J17" s="82"/>
      <c r="K17" s="36"/>
      <c r="L17" s="81">
        <f>L2</f>
        <v>3402</v>
      </c>
      <c r="M17" s="82"/>
      <c r="N17" s="36"/>
      <c r="O17" s="36"/>
    </row>
    <row r="18" spans="1:15" x14ac:dyDescent="0.25">
      <c r="A18" s="83" t="str">
        <f>E3</f>
        <v>BUA</v>
      </c>
      <c r="B18" s="53"/>
      <c r="C18" s="84">
        <v>1600</v>
      </c>
      <c r="D18" s="82"/>
      <c r="E18" s="36"/>
      <c r="F18" s="84">
        <v>758</v>
      </c>
      <c r="G18" s="82"/>
      <c r="H18" s="36"/>
      <c r="I18" s="84">
        <v>1600</v>
      </c>
      <c r="J18" s="82"/>
      <c r="K18" s="36"/>
      <c r="L18" s="84">
        <v>758</v>
      </c>
      <c r="M18" s="82"/>
      <c r="N18" s="36"/>
      <c r="O18" s="42" t="s">
        <v>101</v>
      </c>
    </row>
    <row r="19" spans="1:15" x14ac:dyDescent="0.25">
      <c r="A19" s="36" t="s">
        <v>74</v>
      </c>
      <c r="B19" s="42"/>
      <c r="C19" s="81">
        <f>C18*C16</f>
        <v>64011200</v>
      </c>
      <c r="D19" s="44"/>
      <c r="E19" s="85"/>
      <c r="F19" s="81">
        <f>F18*F16</f>
        <v>30325306</v>
      </c>
      <c r="G19" s="44"/>
      <c r="H19" s="85"/>
      <c r="I19" s="81">
        <f>I18*I16</f>
        <v>64011200</v>
      </c>
      <c r="J19" s="44"/>
      <c r="K19" s="85"/>
      <c r="L19" s="81">
        <f>L18*L16</f>
        <v>30325306</v>
      </c>
      <c r="M19" s="44"/>
      <c r="N19" s="85"/>
      <c r="O19" s="86">
        <f>C19+F19+I19+L19</f>
        <v>188673012</v>
      </c>
    </row>
    <row r="20" spans="1:15" x14ac:dyDescent="0.25">
      <c r="A20" s="36" t="s">
        <v>24</v>
      </c>
      <c r="B20" s="36"/>
      <c r="C20" s="87">
        <f>C19*85%</f>
        <v>54409520</v>
      </c>
      <c r="D20" s="81"/>
      <c r="E20" s="36"/>
      <c r="F20" s="87">
        <f>F19*85%</f>
        <v>25776510.099999998</v>
      </c>
      <c r="G20" s="81"/>
      <c r="H20" s="36"/>
      <c r="I20" s="87">
        <f>I19*85%</f>
        <v>54409520</v>
      </c>
      <c r="J20" s="81"/>
      <c r="K20" s="36"/>
      <c r="L20" s="87">
        <f>L19*85%</f>
        <v>25776510.099999998</v>
      </c>
      <c r="M20" s="81"/>
      <c r="N20" s="36"/>
      <c r="O20" s="86">
        <f>C20+F20+I20+L20</f>
        <v>160372060.19999999</v>
      </c>
    </row>
    <row r="21" spans="1:15" x14ac:dyDescent="0.25">
      <c r="A21" s="36" t="s">
        <v>25</v>
      </c>
      <c r="B21" s="36"/>
      <c r="C21" s="87">
        <f>C19*70%</f>
        <v>44807840</v>
      </c>
      <c r="D21" s="87"/>
      <c r="E21" s="36"/>
      <c r="F21" s="87">
        <f>F19*70%</f>
        <v>21227714.199999999</v>
      </c>
      <c r="G21" s="87"/>
      <c r="H21" s="36"/>
      <c r="I21" s="87">
        <f>I19*70%</f>
        <v>44807840</v>
      </c>
      <c r="J21" s="87"/>
      <c r="K21" s="36"/>
      <c r="L21" s="87">
        <f>L19*70%</f>
        <v>21227714.199999999</v>
      </c>
      <c r="M21" s="87"/>
      <c r="N21" s="36"/>
      <c r="O21" s="86">
        <f>C21+F21+I21+L21</f>
        <v>132071108.40000001</v>
      </c>
    </row>
    <row r="22" spans="1:15" x14ac:dyDescent="0.25">
      <c r="A22" s="15"/>
      <c r="D22" s="23"/>
      <c r="G22" s="23"/>
      <c r="J22" s="23"/>
      <c r="M22" s="23"/>
    </row>
    <row r="23" spans="1:15" x14ac:dyDescent="0.25">
      <c r="A23" s="27" t="s">
        <v>26</v>
      </c>
      <c r="B23" s="28"/>
      <c r="C23" s="29">
        <f>C4*C18</f>
        <v>5280000</v>
      </c>
      <c r="D23" s="29"/>
      <c r="F23" s="29">
        <f>F4*F18</f>
        <v>2501400</v>
      </c>
      <c r="G23" s="29"/>
      <c r="I23" s="29">
        <f>I4*I18</f>
        <v>5280000</v>
      </c>
      <c r="J23" s="29"/>
      <c r="L23" s="29">
        <f>L4*L18</f>
        <v>2501400</v>
      </c>
      <c r="M23" s="29"/>
    </row>
    <row r="24" spans="1:15" x14ac:dyDescent="0.25">
      <c r="A24" s="15" t="s">
        <v>27</v>
      </c>
    </row>
    <row r="25" spans="1:15" x14ac:dyDescent="0.25">
      <c r="A25" s="30" t="s">
        <v>28</v>
      </c>
      <c r="B25" s="16"/>
      <c r="C25" s="26">
        <f>C19*0.03/12</f>
        <v>160028</v>
      </c>
      <c r="D25" s="26"/>
      <c r="F25" s="26">
        <f>F19*0.03/12</f>
        <v>75813.264999999999</v>
      </c>
      <c r="G25" s="26"/>
      <c r="I25" s="26">
        <f>I19*0.03/12</f>
        <v>160028</v>
      </c>
      <c r="J25" s="26"/>
      <c r="L25" s="26">
        <f>L19*0.03/12</f>
        <v>75813.264999999999</v>
      </c>
      <c r="M25" s="26"/>
    </row>
    <row r="26" spans="1:15" x14ac:dyDescent="0.25">
      <c r="C26" s="26"/>
      <c r="D26" s="26"/>
      <c r="F26" s="26"/>
      <c r="G26" s="26"/>
      <c r="I26" s="26"/>
      <c r="J26" s="26"/>
      <c r="L26" s="26"/>
      <c r="M26" s="26"/>
    </row>
    <row r="27" spans="1:15" x14ac:dyDescent="0.25">
      <c r="C27" s="26"/>
      <c r="D27" s="26"/>
      <c r="F27" s="26"/>
      <c r="G27" s="26"/>
      <c r="I27" s="26"/>
      <c r="J27" s="26"/>
      <c r="L27" s="26"/>
      <c r="M27" s="26"/>
    </row>
    <row r="28" spans="1:15" x14ac:dyDescent="0.25">
      <c r="C28"/>
      <c r="D28"/>
      <c r="F28"/>
      <c r="G28"/>
      <c r="I28"/>
      <c r="J28"/>
      <c r="L28"/>
      <c r="M28"/>
    </row>
    <row r="29" spans="1:15" x14ac:dyDescent="0.25">
      <c r="C29"/>
      <c r="D29"/>
      <c r="F29"/>
      <c r="G29"/>
      <c r="I29"/>
      <c r="J29"/>
      <c r="L29"/>
      <c r="M29"/>
    </row>
    <row r="30" spans="1:15" x14ac:dyDescent="0.25">
      <c r="C30"/>
      <c r="D30"/>
      <c r="F30"/>
      <c r="G30"/>
      <c r="I30"/>
      <c r="J30"/>
      <c r="L30"/>
      <c r="M30"/>
    </row>
    <row r="31" spans="1:15" x14ac:dyDescent="0.25">
      <c r="C31"/>
      <c r="D31"/>
      <c r="F31"/>
      <c r="G31"/>
      <c r="I31"/>
      <c r="J31"/>
      <c r="L31"/>
      <c r="M31"/>
    </row>
    <row r="32" spans="1:15" x14ac:dyDescent="0.25">
      <c r="C32"/>
      <c r="D32"/>
      <c r="F32"/>
      <c r="G32"/>
      <c r="I32"/>
      <c r="J32"/>
      <c r="L32"/>
      <c r="M32"/>
    </row>
    <row r="33" spans="1:13" x14ac:dyDescent="0.25">
      <c r="C33"/>
      <c r="D33"/>
      <c r="F33"/>
      <c r="G33"/>
      <c r="I33"/>
      <c r="J33"/>
      <c r="L33"/>
      <c r="M33"/>
    </row>
    <row r="34" spans="1:13" x14ac:dyDescent="0.25">
      <c r="C34"/>
      <c r="D34"/>
      <c r="F34"/>
      <c r="G34"/>
      <c r="I34"/>
      <c r="J34"/>
      <c r="L34"/>
      <c r="M34"/>
    </row>
    <row r="35" spans="1:13" x14ac:dyDescent="0.25">
      <c r="C35"/>
      <c r="D35"/>
      <c r="F35"/>
      <c r="G35"/>
      <c r="I35"/>
      <c r="J35"/>
      <c r="L35"/>
      <c r="M35"/>
    </row>
    <row r="36" spans="1:13" x14ac:dyDescent="0.25">
      <c r="C36"/>
      <c r="D36"/>
      <c r="F36"/>
      <c r="G36"/>
      <c r="I36"/>
      <c r="J36"/>
      <c r="L36"/>
      <c r="M36"/>
    </row>
    <row r="37" spans="1:13" x14ac:dyDescent="0.25">
      <c r="C37"/>
      <c r="D37"/>
      <c r="F37"/>
      <c r="G37"/>
      <c r="I37"/>
      <c r="J37"/>
      <c r="L37"/>
      <c r="M37"/>
    </row>
    <row r="38" spans="1:13" x14ac:dyDescent="0.25">
      <c r="C38"/>
      <c r="D38"/>
      <c r="F38"/>
      <c r="G38"/>
      <c r="I38"/>
      <c r="J38"/>
      <c r="L38"/>
      <c r="M38"/>
    </row>
    <row r="39" spans="1:13" x14ac:dyDescent="0.25">
      <c r="C39"/>
      <c r="D39"/>
      <c r="F39"/>
      <c r="G39"/>
      <c r="I39"/>
      <c r="J39"/>
      <c r="L39"/>
      <c r="M39"/>
    </row>
    <row r="40" spans="1:13" x14ac:dyDescent="0.25">
      <c r="C40"/>
      <c r="D40"/>
      <c r="F40"/>
      <c r="G40"/>
      <c r="I40"/>
      <c r="J40"/>
      <c r="L40"/>
      <c r="M40"/>
    </row>
    <row r="46" spans="1:13" x14ac:dyDescent="0.25">
      <c r="A46" s="31"/>
    </row>
    <row r="59" spans="1:1" ht="15.75" x14ac:dyDescent="0.25">
      <c r="A59" s="32"/>
    </row>
    <row r="60" spans="1:1" ht="15.75" x14ac:dyDescent="0.25">
      <c r="A60" s="32"/>
    </row>
    <row r="61" spans="1:1" ht="15.75" x14ac:dyDescent="0.25">
      <c r="A61" s="32"/>
    </row>
    <row r="62" spans="1:1" ht="15.75" x14ac:dyDescent="0.25">
      <c r="A62" s="32"/>
    </row>
    <row r="63" spans="1:1" ht="15.75" x14ac:dyDescent="0.25">
      <c r="A63" s="32"/>
    </row>
    <row r="64" spans="1:1" ht="15.75" x14ac:dyDescent="0.25">
      <c r="A64" s="32"/>
    </row>
    <row r="65" spans="1:1" ht="15.75" x14ac:dyDescent="0.25">
      <c r="A65" s="32"/>
    </row>
    <row r="84" spans="3:12" x14ac:dyDescent="0.25">
      <c r="C84" s="16">
        <f>C83*C82</f>
        <v>0</v>
      </c>
      <c r="F84" s="16">
        <f>F83*F82</f>
        <v>0</v>
      </c>
      <c r="I84" s="16">
        <f>I83*I82</f>
        <v>0</v>
      </c>
      <c r="L84" s="16">
        <f>L83*L82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105B6-FE2A-41EF-A168-C98BD31B52CC}">
  <dimension ref="A2:M8"/>
  <sheetViews>
    <sheetView tabSelected="1" workbookViewId="0">
      <selection activeCell="L7" sqref="L7"/>
    </sheetView>
  </sheetViews>
  <sheetFormatPr defaultRowHeight="15" x14ac:dyDescent="0.25"/>
  <cols>
    <col min="1" max="1" width="7.28515625" style="72" bestFit="1" customWidth="1"/>
    <col min="2" max="2" width="18" style="66" bestFit="1" customWidth="1"/>
    <col min="3" max="3" width="34.140625" style="66" bestFit="1" customWidth="1"/>
    <col min="4" max="4" width="9.28515625" style="66" customWidth="1"/>
    <col min="5" max="5" width="11.5703125" style="66" customWidth="1"/>
    <col min="6" max="8" width="15.28515625" style="66" customWidth="1"/>
    <col min="9" max="9" width="9.28515625" style="66" bestFit="1" customWidth="1"/>
    <col min="10" max="10" width="11.5703125" style="66" bestFit="1" customWidth="1"/>
    <col min="11" max="13" width="15.28515625" style="66" bestFit="1" customWidth="1"/>
    <col min="14" max="16384" width="9.140625" style="66"/>
  </cols>
  <sheetData>
    <row r="2" spans="1:13" x14ac:dyDescent="0.25">
      <c r="A2" s="73"/>
      <c r="B2" s="69"/>
      <c r="C2" s="69"/>
      <c r="D2" s="89" t="s">
        <v>89</v>
      </c>
      <c r="E2" s="89"/>
      <c r="F2" s="89"/>
      <c r="G2" s="89"/>
      <c r="H2" s="89"/>
      <c r="I2" s="90" t="s">
        <v>95</v>
      </c>
      <c r="J2" s="90"/>
      <c r="K2" s="90"/>
      <c r="L2" s="90"/>
      <c r="M2" s="90"/>
    </row>
    <row r="3" spans="1:13" x14ac:dyDescent="0.25">
      <c r="A3" s="50" t="s">
        <v>7</v>
      </c>
      <c r="B3" s="68" t="s">
        <v>85</v>
      </c>
      <c r="C3" s="68" t="s">
        <v>86</v>
      </c>
      <c r="D3" s="68" t="s">
        <v>77</v>
      </c>
      <c r="E3" s="68" t="s">
        <v>73</v>
      </c>
      <c r="F3" s="68" t="s">
        <v>74</v>
      </c>
      <c r="G3" s="68" t="s">
        <v>24</v>
      </c>
      <c r="H3" s="68" t="s">
        <v>25</v>
      </c>
      <c r="I3" s="68" t="s">
        <v>77</v>
      </c>
      <c r="J3" s="68" t="s">
        <v>73</v>
      </c>
      <c r="K3" s="68" t="s">
        <v>74</v>
      </c>
      <c r="L3" s="68" t="s">
        <v>24</v>
      </c>
      <c r="M3" s="68" t="s">
        <v>25</v>
      </c>
    </row>
    <row r="4" spans="1:13" ht="75" x14ac:dyDescent="0.25">
      <c r="A4" s="73">
        <v>1</v>
      </c>
      <c r="B4" s="69" t="s">
        <v>91</v>
      </c>
      <c r="C4" s="70" t="s">
        <v>90</v>
      </c>
      <c r="D4" s="71">
        <v>1600</v>
      </c>
      <c r="E4" s="71">
        <v>40005</v>
      </c>
      <c r="F4" s="71">
        <f>D4*E4</f>
        <v>64008000</v>
      </c>
      <c r="G4" s="71">
        <f>F4*0.9</f>
        <v>57607200</v>
      </c>
      <c r="H4" s="71">
        <f>F4*0.8</f>
        <v>51206400</v>
      </c>
      <c r="I4" s="71">
        <v>1600</v>
      </c>
      <c r="J4" s="71">
        <v>40007</v>
      </c>
      <c r="K4" s="71">
        <f>I4*J4</f>
        <v>64011200</v>
      </c>
      <c r="L4" s="71">
        <f>K4*0.85</f>
        <v>54409520</v>
      </c>
      <c r="M4" s="71">
        <f>K4*0.7</f>
        <v>44807840</v>
      </c>
    </row>
    <row r="5" spans="1:13" ht="75" x14ac:dyDescent="0.25">
      <c r="A5" s="73">
        <v>2</v>
      </c>
      <c r="B5" s="69" t="s">
        <v>87</v>
      </c>
      <c r="C5" s="70" t="s">
        <v>88</v>
      </c>
      <c r="D5" s="71">
        <v>758</v>
      </c>
      <c r="E5" s="71">
        <v>40005</v>
      </c>
      <c r="F5" s="71">
        <f>D5*E5</f>
        <v>30323790</v>
      </c>
      <c r="G5" s="71">
        <f>F5*0.9</f>
        <v>27291411</v>
      </c>
      <c r="H5" s="71">
        <f>F5*0.8</f>
        <v>24259032</v>
      </c>
      <c r="I5" s="71">
        <v>758</v>
      </c>
      <c r="J5" s="71">
        <v>40007</v>
      </c>
      <c r="K5" s="71">
        <f>I5*J5</f>
        <v>30325306</v>
      </c>
      <c r="L5" s="71">
        <f>K5*0.85</f>
        <v>25776510.099999998</v>
      </c>
      <c r="M5" s="71">
        <f>K5*0.7</f>
        <v>21227714.199999999</v>
      </c>
    </row>
    <row r="6" spans="1:13" ht="75" x14ac:dyDescent="0.25">
      <c r="A6" s="73">
        <v>3</v>
      </c>
      <c r="B6" s="69" t="s">
        <v>92</v>
      </c>
      <c r="C6" s="70" t="s">
        <v>93</v>
      </c>
      <c r="D6" s="71">
        <v>1600</v>
      </c>
      <c r="E6" s="71">
        <v>40005</v>
      </c>
      <c r="F6" s="71">
        <f>D6*E6</f>
        <v>64008000</v>
      </c>
      <c r="G6" s="71">
        <f>F6*0.9</f>
        <v>57607200</v>
      </c>
      <c r="H6" s="71">
        <f>F6*0.8</f>
        <v>51206400</v>
      </c>
      <c r="I6" s="71">
        <v>1600</v>
      </c>
      <c r="J6" s="71">
        <v>40007</v>
      </c>
      <c r="K6" s="71">
        <f>I6*J6</f>
        <v>64011200</v>
      </c>
      <c r="L6" s="71">
        <f t="shared" ref="L6:L7" si="0">K6*0.85</f>
        <v>54409520</v>
      </c>
      <c r="M6" s="71">
        <f t="shared" ref="M6:M7" si="1">K6*0.7</f>
        <v>44807840</v>
      </c>
    </row>
    <row r="7" spans="1:13" ht="105" x14ac:dyDescent="0.25">
      <c r="A7" s="73">
        <v>4</v>
      </c>
      <c r="B7" s="69" t="s">
        <v>91</v>
      </c>
      <c r="C7" s="70" t="s">
        <v>94</v>
      </c>
      <c r="D7" s="71">
        <v>758</v>
      </c>
      <c r="E7" s="71">
        <v>40005</v>
      </c>
      <c r="F7" s="71">
        <f>D7*E7</f>
        <v>30323790</v>
      </c>
      <c r="G7" s="71">
        <f>F7*0.9</f>
        <v>27291411</v>
      </c>
      <c r="H7" s="71">
        <f>F7*0.8</f>
        <v>24259032</v>
      </c>
      <c r="I7" s="71">
        <v>758</v>
      </c>
      <c r="J7" s="71">
        <v>40007</v>
      </c>
      <c r="K7" s="71">
        <f>I7*J7</f>
        <v>30325306</v>
      </c>
      <c r="L7" s="71">
        <f t="shared" si="0"/>
        <v>25776510.099999998</v>
      </c>
      <c r="M7" s="71">
        <f t="shared" si="1"/>
        <v>21227714.199999999</v>
      </c>
    </row>
    <row r="8" spans="1:13" s="67" customFormat="1" x14ac:dyDescent="0.25">
      <c r="A8" s="91" t="s">
        <v>101</v>
      </c>
      <c r="B8" s="91"/>
      <c r="C8" s="91"/>
      <c r="D8" s="91"/>
      <c r="E8" s="91"/>
      <c r="F8" s="74">
        <f>SUM(F4:F7)</f>
        <v>188663580</v>
      </c>
      <c r="G8" s="74">
        <f>SUM(G4:G7)</f>
        <v>169797222</v>
      </c>
      <c r="H8" s="74">
        <f>SUM(H4:H7)</f>
        <v>150930864</v>
      </c>
      <c r="I8" s="74">
        <f>SUM(I4:I7)</f>
        <v>4716</v>
      </c>
      <c r="J8" s="74"/>
      <c r="K8" s="74">
        <f t="shared" ref="K8:M8" si="2">SUM(K4:K7)</f>
        <v>188673012</v>
      </c>
      <c r="L8" s="74">
        <f>SUM(L4:L7)</f>
        <v>160372060.19999999</v>
      </c>
      <c r="M8" s="74">
        <f t="shared" si="2"/>
        <v>132071108.40000001</v>
      </c>
    </row>
  </sheetData>
  <mergeCells count="3">
    <mergeCell ref="D2:H2"/>
    <mergeCell ref="I2:M2"/>
    <mergeCell ref="A8:E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0"/>
  <sheetViews>
    <sheetView workbookViewId="0">
      <selection activeCell="T10" sqref="T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1" x14ac:dyDescent="0.25">
      <c r="A2" s="4">
        <v>1</v>
      </c>
      <c r="B2" s="4">
        <f t="shared" ref="B2:B16" si="0">Q2</f>
        <v>710</v>
      </c>
      <c r="C2" s="4">
        <f t="shared" ref="C2:C16" si="1">B2*1.2</f>
        <v>852</v>
      </c>
      <c r="D2" s="4">
        <f t="shared" ref="D2:D16" si="2">C2*1.2</f>
        <v>1022.4</v>
      </c>
      <c r="E2" s="5">
        <f t="shared" ref="E2:E16" si="3">R2</f>
        <v>20000000</v>
      </c>
      <c r="F2" s="4">
        <f t="shared" ref="F2:F15" si="4">ROUND((E2/B2),0)</f>
        <v>28169</v>
      </c>
      <c r="G2" s="4">
        <f t="shared" ref="G2:G15" si="5">ROUND((E2/C2),0)</f>
        <v>23474</v>
      </c>
      <c r="H2" s="4">
        <f t="shared" ref="H2:H15" si="6">ROUND((E2/D2),0)</f>
        <v>19562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710</v>
      </c>
      <c r="R2" s="2">
        <v>20000000</v>
      </c>
      <c r="S2" s="2" t="s">
        <v>96</v>
      </c>
    </row>
    <row r="3" spans="1:21" x14ac:dyDescent="0.25">
      <c r="A3" s="4">
        <v>2</v>
      </c>
      <c r="B3" s="4">
        <f t="shared" si="0"/>
        <v>710.2446000000001</v>
      </c>
      <c r="C3" s="4">
        <f t="shared" si="1"/>
        <v>852.29352000000006</v>
      </c>
      <c r="D3" s="4">
        <f t="shared" si="2"/>
        <v>1022.7522240000001</v>
      </c>
      <c r="E3" s="5">
        <f t="shared" si="3"/>
        <v>21250000</v>
      </c>
      <c r="F3" s="4">
        <f t="shared" si="4"/>
        <v>29919</v>
      </c>
      <c r="G3" s="4">
        <f t="shared" si="5"/>
        <v>24933</v>
      </c>
      <c r="H3" s="4">
        <f t="shared" si="6"/>
        <v>20777</v>
      </c>
      <c r="I3" s="4">
        <f t="shared" si="7"/>
        <v>0</v>
      </c>
      <c r="J3" s="4">
        <f t="shared" si="8"/>
        <v>0</v>
      </c>
      <c r="O3">
        <v>0</v>
      </c>
      <c r="P3">
        <f>79.18*10.764</f>
        <v>852.29352000000006</v>
      </c>
      <c r="Q3">
        <f t="shared" ref="Q3:Q10" si="10">P3/1.2</f>
        <v>710.2446000000001</v>
      </c>
      <c r="R3" s="2">
        <v>21250000</v>
      </c>
      <c r="S3" s="2" t="s">
        <v>97</v>
      </c>
    </row>
    <row r="4" spans="1:21" x14ac:dyDescent="0.25">
      <c r="A4" s="4">
        <v>3</v>
      </c>
      <c r="B4" s="4">
        <f t="shared" si="0"/>
        <v>709.97550000000001</v>
      </c>
      <c r="C4" s="4">
        <f t="shared" si="1"/>
        <v>851.97059999999999</v>
      </c>
      <c r="D4" s="4">
        <f t="shared" si="2"/>
        <v>1022.3647199999999</v>
      </c>
      <c r="E4" s="5">
        <f t="shared" si="3"/>
        <v>19000000</v>
      </c>
      <c r="F4" s="4">
        <f t="shared" si="4"/>
        <v>26761</v>
      </c>
      <c r="G4" s="4">
        <f t="shared" si="5"/>
        <v>22301</v>
      </c>
      <c r="H4" s="4">
        <f t="shared" si="6"/>
        <v>18584</v>
      </c>
      <c r="I4" s="4">
        <f t="shared" si="7"/>
        <v>0</v>
      </c>
      <c r="J4" s="4">
        <f t="shared" si="8"/>
        <v>0</v>
      </c>
      <c r="O4">
        <v>0</v>
      </c>
      <c r="P4">
        <f>79.15*10.764</f>
        <v>851.97059999999999</v>
      </c>
      <c r="Q4">
        <f t="shared" si="10"/>
        <v>709.97550000000001</v>
      </c>
      <c r="R4" s="2">
        <v>19000000</v>
      </c>
      <c r="S4" s="2" t="s">
        <v>98</v>
      </c>
    </row>
    <row r="5" spans="1:21" x14ac:dyDescent="0.25">
      <c r="A5" s="4">
        <v>4</v>
      </c>
      <c r="B5" s="4">
        <f t="shared" si="0"/>
        <v>710.2446000000001</v>
      </c>
      <c r="C5" s="4">
        <f t="shared" si="1"/>
        <v>852.29352000000006</v>
      </c>
      <c r="D5" s="4">
        <f t="shared" si="2"/>
        <v>1022.7522240000001</v>
      </c>
      <c r="E5" s="5">
        <f t="shared" si="3"/>
        <v>21250000</v>
      </c>
      <c r="F5" s="4">
        <f t="shared" si="4"/>
        <v>29919</v>
      </c>
      <c r="G5" s="4">
        <f t="shared" si="5"/>
        <v>24933</v>
      </c>
      <c r="H5" s="4">
        <f t="shared" si="6"/>
        <v>20777</v>
      </c>
      <c r="I5" s="4">
        <f t="shared" si="7"/>
        <v>0</v>
      </c>
      <c r="J5" s="4">
        <f t="shared" si="8"/>
        <v>0</v>
      </c>
      <c r="O5">
        <v>0</v>
      </c>
      <c r="P5">
        <f>79.18*10.764</f>
        <v>852.29352000000006</v>
      </c>
      <c r="Q5">
        <f t="shared" si="10"/>
        <v>710.2446000000001</v>
      </c>
      <c r="R5" s="2">
        <v>21250000</v>
      </c>
      <c r="S5" s="2" t="s">
        <v>99</v>
      </c>
    </row>
    <row r="6" spans="1:21" x14ac:dyDescent="0.25">
      <c r="A6" s="4">
        <v>5</v>
      </c>
      <c r="B6" s="4">
        <f t="shared" si="0"/>
        <v>800</v>
      </c>
      <c r="C6" s="4">
        <f t="shared" si="1"/>
        <v>960</v>
      </c>
      <c r="D6" s="4">
        <f t="shared" si="2"/>
        <v>1152</v>
      </c>
      <c r="E6" s="5">
        <f t="shared" si="3"/>
        <v>35000000</v>
      </c>
      <c r="F6" s="4">
        <f t="shared" si="4"/>
        <v>43750</v>
      </c>
      <c r="G6" s="75">
        <f t="shared" si="5"/>
        <v>36458</v>
      </c>
      <c r="H6" s="75">
        <f t="shared" si="6"/>
        <v>30382</v>
      </c>
      <c r="I6" s="75">
        <f t="shared" si="7"/>
        <v>0</v>
      </c>
      <c r="J6" s="75">
        <f t="shared" si="8"/>
        <v>45572.5</v>
      </c>
      <c r="K6" s="7"/>
      <c r="L6" s="7"/>
      <c r="M6" s="7"/>
      <c r="N6" s="7"/>
      <c r="O6" s="7">
        <v>0</v>
      </c>
      <c r="P6" s="7">
        <f t="shared" si="9"/>
        <v>0</v>
      </c>
      <c r="Q6" s="7">
        <v>800</v>
      </c>
      <c r="R6" s="76">
        <v>35000000</v>
      </c>
      <c r="S6" s="2"/>
      <c r="U6">
        <f>G6*1.25</f>
        <v>45572.5</v>
      </c>
    </row>
    <row r="7" spans="1:21" x14ac:dyDescent="0.25">
      <c r="A7" s="4">
        <v>6</v>
      </c>
      <c r="B7" s="4">
        <f t="shared" si="0"/>
        <v>658</v>
      </c>
      <c r="C7" s="4">
        <f t="shared" si="1"/>
        <v>789.6</v>
      </c>
      <c r="D7" s="4">
        <f t="shared" si="2"/>
        <v>947.52</v>
      </c>
      <c r="E7" s="5">
        <f t="shared" si="3"/>
        <v>27000000</v>
      </c>
      <c r="F7" s="4">
        <f t="shared" si="4"/>
        <v>41033</v>
      </c>
      <c r="G7" s="75">
        <f t="shared" si="5"/>
        <v>34195</v>
      </c>
      <c r="H7" s="75">
        <f t="shared" si="6"/>
        <v>28495</v>
      </c>
      <c r="I7" s="75">
        <f t="shared" si="7"/>
        <v>0</v>
      </c>
      <c r="J7" s="75">
        <f t="shared" si="8"/>
        <v>42743.75</v>
      </c>
      <c r="K7" s="7"/>
      <c r="L7" s="7"/>
      <c r="M7" s="7"/>
      <c r="N7" s="7"/>
      <c r="O7" s="7">
        <v>0</v>
      </c>
      <c r="P7" s="7">
        <f t="shared" si="9"/>
        <v>0</v>
      </c>
      <c r="Q7" s="7">
        <v>658</v>
      </c>
      <c r="R7" s="76">
        <v>27000000</v>
      </c>
      <c r="S7" s="2"/>
      <c r="U7">
        <f>G7*1.25</f>
        <v>42743.75</v>
      </c>
    </row>
    <row r="8" spans="1:21" x14ac:dyDescent="0.25">
      <c r="A8" s="4">
        <v>7</v>
      </c>
      <c r="B8" s="4">
        <f t="shared" si="0"/>
        <v>585</v>
      </c>
      <c r="C8" s="4">
        <f t="shared" si="1"/>
        <v>702</v>
      </c>
      <c r="D8" s="4">
        <f t="shared" si="2"/>
        <v>842.4</v>
      </c>
      <c r="E8" s="5">
        <f t="shared" si="3"/>
        <v>25000000</v>
      </c>
      <c r="F8" s="4">
        <f t="shared" si="4"/>
        <v>42735</v>
      </c>
      <c r="G8" s="75">
        <f t="shared" si="5"/>
        <v>35613</v>
      </c>
      <c r="H8" s="75">
        <f t="shared" si="6"/>
        <v>29677</v>
      </c>
      <c r="I8" s="75">
        <f t="shared" si="7"/>
        <v>0</v>
      </c>
      <c r="J8" s="75">
        <f t="shared" si="8"/>
        <v>44516.25</v>
      </c>
      <c r="K8" s="7"/>
      <c r="L8" s="7"/>
      <c r="M8" s="7"/>
      <c r="N8" s="7"/>
      <c r="O8" s="7">
        <v>0</v>
      </c>
      <c r="P8" s="7">
        <f t="shared" si="9"/>
        <v>0</v>
      </c>
      <c r="Q8" s="7">
        <v>585</v>
      </c>
      <c r="R8" s="76">
        <v>25000000</v>
      </c>
      <c r="S8" s="2"/>
      <c r="U8">
        <f>G8*1.25</f>
        <v>44516.25</v>
      </c>
    </row>
    <row r="9" spans="1:21" x14ac:dyDescent="0.25">
      <c r="A9" s="4">
        <v>8</v>
      </c>
      <c r="B9" s="4">
        <f t="shared" si="0"/>
        <v>812.5</v>
      </c>
      <c r="C9" s="4">
        <f t="shared" si="1"/>
        <v>975</v>
      </c>
      <c r="D9" s="4">
        <f t="shared" si="2"/>
        <v>1170</v>
      </c>
      <c r="E9" s="5">
        <f t="shared" si="3"/>
        <v>36800000</v>
      </c>
      <c r="F9" s="4">
        <f t="shared" si="4"/>
        <v>45292</v>
      </c>
      <c r="G9" s="75">
        <f t="shared" si="5"/>
        <v>37744</v>
      </c>
      <c r="H9" s="75">
        <f t="shared" si="6"/>
        <v>31453</v>
      </c>
      <c r="I9" s="75">
        <f t="shared" si="7"/>
        <v>0</v>
      </c>
      <c r="J9" s="75">
        <f t="shared" si="8"/>
        <v>47180</v>
      </c>
      <c r="K9" s="7"/>
      <c r="L9" s="7"/>
      <c r="M9" s="7"/>
      <c r="N9" s="7"/>
      <c r="O9" s="7">
        <v>0</v>
      </c>
      <c r="P9" s="7">
        <v>975</v>
      </c>
      <c r="Q9" s="7">
        <f t="shared" ref="Q9" si="11">P9/1.2</f>
        <v>812.5</v>
      </c>
      <c r="R9" s="76">
        <v>36800000</v>
      </c>
      <c r="S9" s="2"/>
      <c r="U9">
        <f>G9*1.25</f>
        <v>47180</v>
      </c>
    </row>
    <row r="10" spans="1:21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21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21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21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21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21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21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100</v>
      </c>
    </row>
    <row r="24" spans="1:19" s="10" customFormat="1" x14ac:dyDescent="0.25">
      <c r="F24" s="63"/>
    </row>
    <row r="25" spans="1:19" s="10" customFormat="1" x14ac:dyDescent="0.25">
      <c r="F25" s="64"/>
      <c r="G25" s="10">
        <f>25*1.25</f>
        <v>31.25</v>
      </c>
    </row>
    <row r="26" spans="1:19" s="10" customFormat="1" x14ac:dyDescent="0.25">
      <c r="F26" s="64"/>
      <c r="G26" s="10">
        <f>G9*1.25</f>
        <v>47180</v>
      </c>
    </row>
    <row r="27" spans="1:19" s="10" customFormat="1" x14ac:dyDescent="0.25">
      <c r="F27" s="64"/>
    </row>
    <row r="28" spans="1:19" s="10" customFormat="1" x14ac:dyDescent="0.25">
      <c r="C28" s="62" t="s">
        <v>75</v>
      </c>
      <c r="D28" s="62"/>
      <c r="F28" s="47" t="s">
        <v>71</v>
      </c>
      <c r="G28" s="47">
        <v>0</v>
      </c>
    </row>
    <row r="29" spans="1:19" s="10" customFormat="1" x14ac:dyDescent="0.25">
      <c r="C29" s="62" t="s">
        <v>1</v>
      </c>
      <c r="D29" s="62"/>
      <c r="F29" s="47" t="s">
        <v>72</v>
      </c>
      <c r="G29" s="47"/>
      <c r="H29" s="10" t="e">
        <f>G29/G28</f>
        <v>#DIV/0!</v>
      </c>
    </row>
    <row r="30" spans="1:19" s="10" customFormat="1" x14ac:dyDescent="0.25">
      <c r="F30" s="47" t="s">
        <v>73</v>
      </c>
      <c r="G30" s="47"/>
    </row>
    <row r="31" spans="1:19" s="10" customFormat="1" x14ac:dyDescent="0.25">
      <c r="C31" s="65"/>
      <c r="D31" s="65"/>
      <c r="F31" s="65" t="s">
        <v>74</v>
      </c>
      <c r="G31" s="65">
        <f>G29*G30</f>
        <v>0</v>
      </c>
      <c r="H31" s="10" t="e">
        <f>G31/D29</f>
        <v>#DIV/0!</v>
      </c>
    </row>
    <row r="32" spans="1:19" s="10" customFormat="1" x14ac:dyDescent="0.25">
      <c r="C32" s="65"/>
      <c r="D32" s="65"/>
      <c r="F32" s="65" t="s">
        <v>24</v>
      </c>
      <c r="G32" s="65">
        <f>G31*90%</f>
        <v>0</v>
      </c>
    </row>
    <row r="33" spans="3:7" s="10" customFormat="1" x14ac:dyDescent="0.25">
      <c r="C33" s="65"/>
      <c r="D33" s="65"/>
      <c r="F33" s="65" t="s">
        <v>25</v>
      </c>
      <c r="G33" s="65">
        <f>G31*80%</f>
        <v>0</v>
      </c>
    </row>
    <row r="34" spans="3:7" s="10" customFormat="1" x14ac:dyDescent="0.25">
      <c r="C34" s="65"/>
      <c r="D34" s="65"/>
    </row>
    <row r="35" spans="3:7" s="10" customFormat="1" x14ac:dyDescent="0.25">
      <c r="C35" s="65"/>
      <c r="D35" s="6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Annexure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2023-09-12T06:05:34Z</dcterms:modified>
</cp:coreProperties>
</file>