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6" i="16" l="1"/>
  <c r="O5" i="15"/>
  <c r="Q13" i="14"/>
  <c r="T7" i="13"/>
  <c r="V40" i="4"/>
  <c r="V41" i="4"/>
  <c r="V36" i="4"/>
  <c r="H35" i="4"/>
  <c r="H34" i="4"/>
  <c r="G33" i="4"/>
  <c r="P17" i="4" l="1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P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2" i="4" l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<sst xmlns="http://schemas.openxmlformats.org/spreadsheetml/2006/main" count="47" uniqueCount="41">
  <si>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</si>
  <si>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</si>
  <si>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</si>
  <si>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</si>
  <si>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</si>
  <si>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</si>
  <si>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</si>
  <si>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</si>
  <si>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</si>
  <si>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</si>
  <si>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</si>
  <si>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</si>
  <si>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</si>
  <si>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</si>
  <si>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</si>
  <si>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</si>
  <si>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</si>
  <si>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</si>
  <si>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</si>
  <si>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</si>
  <si>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</si>
  <si>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</si>
  <si>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</si>
  <si>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</si>
  <si>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</si>
  <si>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</si>
  <si>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</si>
  <si>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</si>
  <si>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</si>
  <si>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</si>
  <si>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</si>
  <si>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</si>
  <si>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</si>
  <si>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</si>
  <si>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</si>
  <si>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</si>
  <si>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CA</t>
  </si>
  <si>
    <t>Cosmos Bank ( Mulund East )  - Shri. Sachin Madhukar Paithankar And Mrs. Manjusha Sachin Paithankar</t>
  </si>
  <si>
    <t>Flat No. 401</t>
  </si>
  <si>
    <t>Flat No. 501</t>
  </si>
  <si>
    <t>As per previous valu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</si>
</sst>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16</xdr:col>
      <xdr:colOff>153272</xdr:colOff>
      <xdr:row>29</xdr:row>
      <xdr:rowOff>115007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571500"/>
          <a:ext cx="6249272" cy="50680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13</xdr:col>
      <xdr:colOff>162798</xdr:colOff>
      <xdr:row>29</xdr:row>
      <xdr:rowOff>162533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333500"/>
          <a:ext cx="6258798" cy="43535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162798</xdr:colOff>
      <xdr:row>24</xdr:row>
      <xdr:rowOff>105375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258798" cy="4296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134219</xdr:colOff>
      <xdr:row>24</xdr:row>
      <xdr:rowOff>124407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230219" cy="41725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19</xdr:col>
      <xdr:colOff>420605</xdr:colOff>
      <xdr:row>35</xdr:row>
      <xdr:rowOff>124613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143000"/>
          <a:ext cx="10783805" cy="56491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24</xdr:col>
      <xdr:colOff>382500</xdr:colOff>
      <xdr:row>31</xdr:row>
      <xdr:rowOff>172272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10745700" cy="5887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411079</xdr:colOff>
      <xdr:row>33</xdr:row>
      <xdr:rowOff>143746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774279" cy="6239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topLeftCell="D1" zoomScaleNormal="100" workbookViewId="0">
      <selection activeCell="Q18" sqref="Q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1" customFormat="1" x14ac:dyDescent="0.25">
      <c r="A3" s="49">
        <f t="shared" ref="A3:A8" si="0">N3</f>
        <v>0</v>
      </c>
      <c r="B3" s="49">
        <f t="shared" ref="B3:B8" si="1">Q3</f>
        <v>660</v>
      </c>
      <c r="C3" s="49">
        <f t="shared" ref="C3:C8" si="2">B3*1.2</f>
        <v>792</v>
      </c>
      <c r="D3" s="49">
        <f t="shared" ref="D3:D8" si="3">C3*1.2</f>
        <v>950.4</v>
      </c>
      <c r="E3" s="50">
        <f t="shared" ref="E3:E8" si="4">R3</f>
        <v>6700000</v>
      </c>
      <c r="F3" s="49">
        <f t="shared" ref="F3:F8" si="5">ROUND((E3/B3),0)</f>
        <v>10152</v>
      </c>
      <c r="G3" s="49">
        <f t="shared" ref="G3:G8" si="6">ROUND((E3/C3),0)</f>
        <v>8460</v>
      </c>
      <c r="H3" s="49">
        <f t="shared" ref="H3:H8" si="7">ROUND((E3/D3),0)</f>
        <v>7050</v>
      </c>
      <c r="I3" s="49" t="e">
        <f>#REF!</f>
        <v>#REF!</v>
      </c>
      <c r="J3" s="49">
        <f t="shared" ref="J3:J8" si="8">S3</f>
        <v>0</v>
      </c>
      <c r="O3" s="51">
        <v>0</v>
      </c>
      <c r="P3" s="51">
        <f t="shared" ref="P3:P8" si="9">O3/1.2</f>
        <v>0</v>
      </c>
      <c r="Q3" s="51">
        <v>660</v>
      </c>
      <c r="R3" s="52">
        <v>6700000</v>
      </c>
    </row>
    <row r="4" spans="1:20" x14ac:dyDescent="0.25">
      <c r="A4" s="4">
        <f t="shared" ref="A4:A6" si="10">N4</f>
        <v>0</v>
      </c>
      <c r="B4" s="4">
        <f t="shared" ref="B4:B6" si="11">Q4</f>
        <v>833</v>
      </c>
      <c r="C4" s="4">
        <f t="shared" ref="C4:C6" si="12">B4*1.2</f>
        <v>999.59999999999991</v>
      </c>
      <c r="D4" s="4">
        <f t="shared" ref="D4:D6" si="13">C4*1.2</f>
        <v>1199.5199999999998</v>
      </c>
      <c r="E4" s="5">
        <f t="shared" ref="E4:E6" si="14">R4</f>
        <v>9200000</v>
      </c>
      <c r="F4" s="4">
        <f t="shared" ref="F4:F6" si="15">ROUND((E4/B4),0)</f>
        <v>11044</v>
      </c>
      <c r="G4" s="4">
        <f t="shared" ref="G4:G6" si="16">ROUND((E4/C4),0)</f>
        <v>9204</v>
      </c>
      <c r="H4" s="9">
        <f t="shared" ref="H4:H6" si="17">ROUND((E4/D4),0)</f>
        <v>7670</v>
      </c>
      <c r="I4" s="4" t="e">
        <f>#REF!</f>
        <v>#REF!</v>
      </c>
      <c r="J4" s="4">
        <f t="shared" ref="J4:J6" si="18">S4</f>
        <v>0</v>
      </c>
      <c r="O4">
        <v>0</v>
      </c>
      <c r="P4">
        <f t="shared" ref="P4:P6" si="19">O4/1.2</f>
        <v>0</v>
      </c>
      <c r="Q4">
        <v>833</v>
      </c>
      <c r="R4" s="2">
        <v>9200000</v>
      </c>
    </row>
    <row r="5" spans="1:20" s="51" customFormat="1" x14ac:dyDescent="0.25">
      <c r="A5" s="49">
        <f t="shared" si="10"/>
        <v>0</v>
      </c>
      <c r="B5" s="49">
        <f t="shared" si="11"/>
        <v>686</v>
      </c>
      <c r="C5" s="49">
        <f t="shared" si="12"/>
        <v>823.19999999999993</v>
      </c>
      <c r="D5" s="49">
        <f t="shared" si="13"/>
        <v>987.83999999999992</v>
      </c>
      <c r="E5" s="50">
        <f t="shared" si="14"/>
        <v>6000000</v>
      </c>
      <c r="F5" s="49">
        <f t="shared" si="15"/>
        <v>8746</v>
      </c>
      <c r="G5" s="49">
        <f t="shared" si="16"/>
        <v>7289</v>
      </c>
      <c r="H5" s="49">
        <f t="shared" si="17"/>
        <v>6074</v>
      </c>
      <c r="I5" s="49" t="e">
        <f>#REF!</f>
        <v>#REF!</v>
      </c>
      <c r="J5" s="49">
        <f t="shared" si="18"/>
        <v>0</v>
      </c>
      <c r="O5" s="51">
        <v>0</v>
      </c>
      <c r="P5" s="51">
        <f t="shared" si="19"/>
        <v>0</v>
      </c>
      <c r="Q5" s="51">
        <v>686</v>
      </c>
      <c r="R5" s="52">
        <v>6000000</v>
      </c>
    </row>
    <row r="6" spans="1:20" x14ac:dyDescent="0.25">
      <c r="A6" s="4">
        <f t="shared" si="10"/>
        <v>0</v>
      </c>
      <c r="B6" s="4">
        <f t="shared" si="11"/>
        <v>650</v>
      </c>
      <c r="C6" s="4">
        <f t="shared" si="12"/>
        <v>780</v>
      </c>
      <c r="D6" s="4">
        <f t="shared" si="13"/>
        <v>936</v>
      </c>
      <c r="E6" s="5">
        <f t="shared" si="14"/>
        <v>7500000</v>
      </c>
      <c r="F6" s="4">
        <f t="shared" si="15"/>
        <v>11538</v>
      </c>
      <c r="G6" s="4">
        <f t="shared" si="16"/>
        <v>9615</v>
      </c>
      <c r="H6" s="9">
        <f t="shared" si="17"/>
        <v>8013</v>
      </c>
      <c r="I6" s="4" t="e">
        <f>#REF!</f>
        <v>#REF!</v>
      </c>
      <c r="J6" s="4">
        <f t="shared" si="18"/>
        <v>0</v>
      </c>
      <c r="O6">
        <v>0</v>
      </c>
      <c r="P6">
        <f t="shared" si="19"/>
        <v>0</v>
      </c>
      <c r="Q6">
        <v>650</v>
      </c>
      <c r="R6" s="2">
        <v>7500000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9" t="e">
        <f t="shared" si="7"/>
        <v>#DIV/0!</v>
      </c>
      <c r="I7" s="4" t="e">
        <f>#REF!</f>
        <v>#REF!</v>
      </c>
      <c r="J7" s="4">
        <f t="shared" si="8"/>
        <v>0</v>
      </c>
      <c r="O7">
        <v>0</v>
      </c>
      <c r="P7">
        <f t="shared" si="9"/>
        <v>0</v>
      </c>
      <c r="Q7">
        <f t="shared" ref="Q7:Q8" si="20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9"/>
        <v>0</v>
      </c>
      <c r="Q8">
        <f t="shared" si="20"/>
        <v>0</v>
      </c>
      <c r="R8" s="2">
        <v>0</v>
      </c>
    </row>
    <row r="9" spans="1:20" x14ac:dyDescent="0.25">
      <c r="A9" s="4">
        <f t="shared" ref="A9:A11" si="21">N9</f>
        <v>0</v>
      </c>
      <c r="B9" s="4">
        <f t="shared" ref="B9:B11" si="22">Q9</f>
        <v>0</v>
      </c>
      <c r="C9" s="4">
        <f t="shared" ref="C9:C11" si="23">B9*1.2</f>
        <v>0</v>
      </c>
      <c r="D9" s="4">
        <f t="shared" ref="D9:D11" si="24">C9*1.2</f>
        <v>0</v>
      </c>
      <c r="E9" s="5">
        <f t="shared" ref="E9:E11" si="25">R9</f>
        <v>0</v>
      </c>
      <c r="F9" s="4" t="e">
        <f t="shared" ref="F9:F11" si="26">ROUND((E9/B9),0)</f>
        <v>#DIV/0!</v>
      </c>
      <c r="G9" s="4" t="e">
        <f t="shared" ref="G9:G11" si="27">ROUND((E9/C9),0)</f>
        <v>#DIV/0!</v>
      </c>
      <c r="H9" s="9" t="e">
        <f t="shared" ref="H9:H11" si="28">ROUND((E9/D9),0)</f>
        <v>#DIV/0!</v>
      </c>
      <c r="I9" s="4" t="e">
        <f>#REF!</f>
        <v>#REF!</v>
      </c>
      <c r="J9" s="4">
        <f t="shared" ref="J9:J11" si="29">S9</f>
        <v>0</v>
      </c>
      <c r="O9">
        <v>0</v>
      </c>
      <c r="P9">
        <f t="shared" ref="P9:Q11" si="30">O9/1.2</f>
        <v>0</v>
      </c>
      <c r="Q9">
        <f t="shared" si="30"/>
        <v>0</v>
      </c>
      <c r="R9" s="2">
        <v>0</v>
      </c>
    </row>
    <row r="10" spans="1:20" x14ac:dyDescent="0.25">
      <c r="A10" s="4">
        <f t="shared" si="21"/>
        <v>0</v>
      </c>
      <c r="B10" s="4">
        <f t="shared" si="22"/>
        <v>0</v>
      </c>
      <c r="C10" s="4">
        <f t="shared" si="23"/>
        <v>0</v>
      </c>
      <c r="D10" s="4">
        <f t="shared" si="24"/>
        <v>0</v>
      </c>
      <c r="E10" s="5">
        <f t="shared" si="25"/>
        <v>0</v>
      </c>
      <c r="F10" s="4" t="e">
        <f t="shared" si="26"/>
        <v>#DIV/0!</v>
      </c>
      <c r="G10" s="4" t="e">
        <f t="shared" si="27"/>
        <v>#DIV/0!</v>
      </c>
      <c r="H10" s="9" t="e">
        <f t="shared" si="28"/>
        <v>#DIV/0!</v>
      </c>
      <c r="I10" s="4" t="e">
        <f>#REF!</f>
        <v>#REF!</v>
      </c>
      <c r="J10" s="4">
        <f t="shared" si="29"/>
        <v>0</v>
      </c>
      <c r="O10">
        <v>0</v>
      </c>
      <c r="P10">
        <f t="shared" si="30"/>
        <v>0</v>
      </c>
      <c r="Q10">
        <f t="shared" si="30"/>
        <v>0</v>
      </c>
      <c r="R10" s="2">
        <v>0</v>
      </c>
    </row>
    <row r="11" spans="1:20" x14ac:dyDescent="0.25">
      <c r="A11" s="4">
        <f t="shared" si="21"/>
        <v>0</v>
      </c>
      <c r="B11" s="4">
        <f t="shared" si="22"/>
        <v>0</v>
      </c>
      <c r="C11" s="4">
        <f t="shared" si="23"/>
        <v>0</v>
      </c>
      <c r="D11" s="4">
        <f t="shared" si="24"/>
        <v>0</v>
      </c>
      <c r="E11" s="5">
        <f t="shared" si="25"/>
        <v>0</v>
      </c>
      <c r="F11" s="9" t="e">
        <f t="shared" si="26"/>
        <v>#DIV/0!</v>
      </c>
      <c r="G11" s="9" t="e">
        <f t="shared" si="27"/>
        <v>#DIV/0!</v>
      </c>
      <c r="H11" s="9" t="e">
        <f t="shared" si="28"/>
        <v>#DIV/0!</v>
      </c>
      <c r="I11" s="4" t="e">
        <f>#REF!</f>
        <v>#REF!</v>
      </c>
      <c r="J11" s="4">
        <f t="shared" si="29"/>
        <v>0</v>
      </c>
      <c r="O11">
        <v>0</v>
      </c>
      <c r="P11">
        <f t="shared" si="30"/>
        <v>0</v>
      </c>
      <c r="Q11">
        <f t="shared" si="30"/>
        <v>0</v>
      </c>
      <c r="R11" s="2">
        <v>0</v>
      </c>
    </row>
    <row r="12" spans="1:20" ht="17.25" x14ac:dyDescent="0.25">
      <c r="A12" s="47" t="s">
        <v>35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20" s="51" customFormat="1" ht="14.25" customHeight="1" x14ac:dyDescent="0.25">
      <c r="A13" s="49">
        <f t="shared" ref="A13:A25" si="31">N13</f>
        <v>0</v>
      </c>
      <c r="B13" s="49">
        <f t="shared" ref="B13:B25" si="32">Q13</f>
        <v>487.5</v>
      </c>
      <c r="C13" s="49">
        <f t="shared" ref="C13:C25" si="33">B13*1.2</f>
        <v>585</v>
      </c>
      <c r="D13" s="49">
        <f t="shared" ref="D13:D25" si="34">C13*1.2</f>
        <v>702</v>
      </c>
      <c r="E13" s="50">
        <f t="shared" ref="E13:E25" si="35">R13</f>
        <v>5700000</v>
      </c>
      <c r="F13" s="49">
        <f t="shared" ref="F13:F25" si="36">ROUND((E13/B13),0)</f>
        <v>11692</v>
      </c>
      <c r="G13" s="49">
        <f t="shared" ref="G13:G25" si="37">ROUND((E13/C13),0)</f>
        <v>9744</v>
      </c>
      <c r="H13" s="49">
        <f t="shared" ref="H13:H25" si="38">ROUND((E13/D13),0)</f>
        <v>8120</v>
      </c>
      <c r="I13" s="49" t="e">
        <f>#REF!</f>
        <v>#REF!</v>
      </c>
      <c r="J13" s="49">
        <f t="shared" ref="J13:J25" si="39">S13</f>
        <v>0</v>
      </c>
      <c r="O13" s="51">
        <v>0</v>
      </c>
      <c r="P13" s="51">
        <v>585</v>
      </c>
      <c r="Q13" s="51">
        <f t="shared" ref="P13:Q25" si="40">P13/1.2</f>
        <v>487.5</v>
      </c>
      <c r="R13" s="52">
        <v>5700000</v>
      </c>
    </row>
    <row r="14" spans="1:20" ht="14.25" customHeight="1" x14ac:dyDescent="0.25">
      <c r="A14" s="4">
        <f t="shared" ref="A14:A17" si="41">N14</f>
        <v>0</v>
      </c>
      <c r="B14" s="4">
        <f t="shared" ref="B14:B17" si="42">Q14</f>
        <v>750</v>
      </c>
      <c r="C14" s="4">
        <f t="shared" ref="C14:C17" si="43">B14*1.2</f>
        <v>900</v>
      </c>
      <c r="D14" s="4">
        <f t="shared" ref="D14:D17" si="44">C14*1.2</f>
        <v>1080</v>
      </c>
      <c r="E14" s="5">
        <f t="shared" ref="E14:E17" si="45">R14</f>
        <v>7600000</v>
      </c>
      <c r="F14" s="9">
        <f t="shared" ref="F14:F17" si="46">ROUND((E14/B14),0)</f>
        <v>10133</v>
      </c>
      <c r="G14" s="9">
        <f t="shared" ref="G14:G17" si="47">ROUND((E14/C14),0)</f>
        <v>8444</v>
      </c>
      <c r="H14" s="9">
        <f t="shared" ref="H14:H17" si="48">ROUND((E14/D14),0)</f>
        <v>7037</v>
      </c>
      <c r="I14" s="4" t="e">
        <f>#REF!</f>
        <v>#REF!</v>
      </c>
      <c r="J14" s="4">
        <f t="shared" ref="J14:J17" si="49">S14</f>
        <v>0</v>
      </c>
      <c r="O14">
        <v>0</v>
      </c>
      <c r="P14">
        <f t="shared" ref="P14:P17" si="50">O14/1.2</f>
        <v>0</v>
      </c>
      <c r="Q14">
        <v>750</v>
      </c>
      <c r="R14" s="2">
        <v>7600000</v>
      </c>
    </row>
    <row r="15" spans="1:20" s="51" customFormat="1" ht="14.25" customHeight="1" x14ac:dyDescent="0.25">
      <c r="A15" s="49">
        <f t="shared" si="41"/>
        <v>0</v>
      </c>
      <c r="B15" s="49">
        <f t="shared" si="42"/>
        <v>685</v>
      </c>
      <c r="C15" s="49">
        <f t="shared" si="43"/>
        <v>822</v>
      </c>
      <c r="D15" s="49">
        <f t="shared" si="44"/>
        <v>986.4</v>
      </c>
      <c r="E15" s="50">
        <f t="shared" si="45"/>
        <v>8000000</v>
      </c>
      <c r="F15" s="49">
        <f t="shared" si="46"/>
        <v>11679</v>
      </c>
      <c r="G15" s="49">
        <f t="shared" si="47"/>
        <v>9732</v>
      </c>
      <c r="H15" s="49">
        <f t="shared" si="48"/>
        <v>8110</v>
      </c>
      <c r="I15" s="49" t="e">
        <f>#REF!</f>
        <v>#REF!</v>
      </c>
      <c r="J15" s="49">
        <f t="shared" si="49"/>
        <v>0</v>
      </c>
      <c r="O15" s="51">
        <v>0</v>
      </c>
      <c r="P15" s="51">
        <f t="shared" si="50"/>
        <v>0</v>
      </c>
      <c r="Q15" s="51">
        <v>685</v>
      </c>
      <c r="R15" s="52">
        <v>8000000</v>
      </c>
    </row>
    <row r="16" spans="1:20" ht="14.25" customHeight="1" x14ac:dyDescent="0.25">
      <c r="A16" s="4">
        <f t="shared" si="41"/>
        <v>0</v>
      </c>
      <c r="B16" s="4">
        <f t="shared" si="42"/>
        <v>0</v>
      </c>
      <c r="C16" s="4">
        <f t="shared" si="43"/>
        <v>0</v>
      </c>
      <c r="D16" s="4">
        <f t="shared" si="44"/>
        <v>0</v>
      </c>
      <c r="E16" s="5">
        <f t="shared" si="45"/>
        <v>0</v>
      </c>
      <c r="F16" s="9" t="e">
        <f t="shared" si="46"/>
        <v>#DIV/0!</v>
      </c>
      <c r="G16" s="9" t="e">
        <f t="shared" si="47"/>
        <v>#DIV/0!</v>
      </c>
      <c r="H16" s="9" t="e">
        <f t="shared" si="48"/>
        <v>#DIV/0!</v>
      </c>
      <c r="I16" s="4" t="e">
        <f>#REF!</f>
        <v>#REF!</v>
      </c>
      <c r="J16" s="4">
        <f t="shared" si="49"/>
        <v>0</v>
      </c>
      <c r="O16">
        <v>0</v>
      </c>
      <c r="P16">
        <f t="shared" si="50"/>
        <v>0</v>
      </c>
      <c r="Q16">
        <f t="shared" ref="Q16:Q17" si="51">P16/1.2</f>
        <v>0</v>
      </c>
      <c r="R16" s="2">
        <v>0</v>
      </c>
    </row>
    <row r="17" spans="1:25" ht="14.25" customHeight="1" x14ac:dyDescent="0.25">
      <c r="A17" s="4">
        <f t="shared" si="41"/>
        <v>0</v>
      </c>
      <c r="B17" s="4">
        <f t="shared" si="42"/>
        <v>0</v>
      </c>
      <c r="C17" s="4">
        <f t="shared" si="43"/>
        <v>0</v>
      </c>
      <c r="D17" s="4">
        <f t="shared" si="44"/>
        <v>0</v>
      </c>
      <c r="E17" s="5">
        <f t="shared" si="45"/>
        <v>0</v>
      </c>
      <c r="F17" s="9" t="e">
        <f t="shared" si="46"/>
        <v>#DIV/0!</v>
      </c>
      <c r="G17" s="9" t="e">
        <f t="shared" si="47"/>
        <v>#DIV/0!</v>
      </c>
      <c r="H17" s="9" t="e">
        <f t="shared" si="48"/>
        <v>#DIV/0!</v>
      </c>
      <c r="I17" s="4" t="e">
        <f>#REF!</f>
        <v>#REF!</v>
      </c>
      <c r="J17" s="4">
        <f t="shared" si="49"/>
        <v>0</v>
      </c>
      <c r="O17">
        <v>0</v>
      </c>
      <c r="P17">
        <f t="shared" si="50"/>
        <v>0</v>
      </c>
      <c r="Q17">
        <f t="shared" si="51"/>
        <v>0</v>
      </c>
      <c r="R17" s="2">
        <v>0</v>
      </c>
    </row>
    <row r="18" spans="1:25" ht="14.25" customHeight="1" x14ac:dyDescent="0.25">
      <c r="A18" s="4">
        <f t="shared" si="31"/>
        <v>0</v>
      </c>
      <c r="B18" s="4">
        <f t="shared" si="32"/>
        <v>0</v>
      </c>
      <c r="C18" s="4">
        <f t="shared" si="33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5" ht="14.25" customHeight="1" x14ac:dyDescent="0.25">
      <c r="A19" s="4">
        <f t="shared" si="31"/>
        <v>0</v>
      </c>
      <c r="B19" s="4">
        <f t="shared" si="32"/>
        <v>0</v>
      </c>
      <c r="C19" s="4">
        <f t="shared" si="33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5" ht="14.25" customHeight="1" x14ac:dyDescent="0.25">
      <c r="A20" s="4">
        <f t="shared" si="31"/>
        <v>0</v>
      </c>
      <c r="B20" s="4">
        <f t="shared" si="32"/>
        <v>0</v>
      </c>
      <c r="C20" s="4">
        <f t="shared" si="33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5" ht="14.25" customHeight="1" x14ac:dyDescent="0.25">
      <c r="A21" s="4">
        <f t="shared" si="31"/>
        <v>0</v>
      </c>
      <c r="B21" s="4">
        <f t="shared" si="32"/>
        <v>0</v>
      </c>
      <c r="C21" s="4">
        <f t="shared" si="33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ht="14.25" customHeight="1" x14ac:dyDescent="0.25">
      <c r="A22" s="4">
        <f t="shared" si="31"/>
        <v>0</v>
      </c>
      <c r="B22" s="4">
        <f t="shared" si="32"/>
        <v>0</v>
      </c>
      <c r="C22" s="4">
        <f t="shared" si="33"/>
        <v>0</v>
      </c>
      <c r="D22" s="4">
        <f t="shared" si="34"/>
        <v>0</v>
      </c>
      <c r="E22" s="5">
        <f t="shared" si="35"/>
        <v>0</v>
      </c>
      <c r="F22" s="9" t="e">
        <f t="shared" si="36"/>
        <v>#DIV/0!</v>
      </c>
      <c r="G22" s="9" t="e">
        <f t="shared" si="37"/>
        <v>#DIV/0!</v>
      </c>
      <c r="H22" s="9" t="e">
        <f t="shared" si="38"/>
        <v>#DIV/0!</v>
      </c>
      <c r="I22" s="4" t="e">
        <f>#REF!</f>
        <v>#REF!</v>
      </c>
      <c r="J22" s="4">
        <f t="shared" si="39"/>
        <v>0</v>
      </c>
      <c r="O22">
        <v>0</v>
      </c>
      <c r="P22">
        <f t="shared" si="40"/>
        <v>0</v>
      </c>
      <c r="Q22">
        <f t="shared" si="40"/>
        <v>0</v>
      </c>
      <c r="R22" s="2">
        <v>0</v>
      </c>
    </row>
    <row r="23" spans="1:25" ht="14.25" customHeight="1" x14ac:dyDescent="0.25">
      <c r="A23" s="4">
        <f t="shared" si="31"/>
        <v>0</v>
      </c>
      <c r="B23" s="4">
        <f t="shared" si="32"/>
        <v>0</v>
      </c>
      <c r="C23" s="4">
        <f t="shared" si="33"/>
        <v>0</v>
      </c>
      <c r="D23" s="4">
        <f t="shared" si="34"/>
        <v>0</v>
      </c>
      <c r="E23" s="5">
        <f t="shared" si="35"/>
        <v>0</v>
      </c>
      <c r="F23" s="9" t="e">
        <f t="shared" si="36"/>
        <v>#DIV/0!</v>
      </c>
      <c r="G23" s="9" t="e">
        <f t="shared" si="37"/>
        <v>#DIV/0!</v>
      </c>
      <c r="H23" s="9" t="e">
        <f t="shared" si="38"/>
        <v>#DIV/0!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f t="shared" si="40"/>
        <v>0</v>
      </c>
      <c r="R23" s="2">
        <v>0</v>
      </c>
    </row>
    <row r="24" spans="1:25" ht="14.25" customHeight="1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x14ac:dyDescent="0.25">
      <c r="A25" s="4">
        <f t="shared" si="31"/>
        <v>0</v>
      </c>
      <c r="B25" s="4">
        <f t="shared" si="32"/>
        <v>0</v>
      </c>
      <c r="C25" s="4">
        <f t="shared" si="33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4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E30" t="s">
        <v>36</v>
      </c>
      <c r="F30"/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E32" t="s">
        <v>38</v>
      </c>
      <c r="G32">
        <v>836</v>
      </c>
      <c r="H32">
        <v>836</v>
      </c>
      <c r="S32" s="10"/>
      <c r="T32" s="10"/>
      <c r="U32" s="31" t="s">
        <v>21</v>
      </c>
      <c r="V32" s="32">
        <v>2024</v>
      </c>
      <c r="W32" s="33"/>
      <c r="X32" s="18"/>
      <c r="Y32" s="7"/>
    </row>
    <row r="33" spans="5:25" ht="16.5" x14ac:dyDescent="0.3">
      <c r="E33" t="s">
        <v>39</v>
      </c>
      <c r="F33" s="7">
        <v>74.16</v>
      </c>
      <c r="G33">
        <f>F33*10.764</f>
        <v>798.25823999999989</v>
      </c>
      <c r="H33">
        <v>798</v>
      </c>
      <c r="S33" s="10"/>
      <c r="T33" s="10"/>
      <c r="U33" s="34" t="s">
        <v>22</v>
      </c>
      <c r="V33" s="35">
        <v>2007</v>
      </c>
      <c r="W33" s="33" t="s">
        <v>40</v>
      </c>
      <c r="X33" s="18"/>
      <c r="Y33" s="7"/>
    </row>
    <row r="34" spans="5:25" ht="16.5" x14ac:dyDescent="0.3">
      <c r="G34" s="6"/>
      <c r="H34" s="6">
        <f>SUM(H32:H33)</f>
        <v>1634</v>
      </c>
      <c r="S34" s="10"/>
      <c r="T34" s="10"/>
      <c r="U34" s="36" t="s">
        <v>23</v>
      </c>
      <c r="V34" s="35">
        <f>V32-V33</f>
        <v>17</v>
      </c>
      <c r="W34" s="33"/>
      <c r="X34" s="18"/>
      <c r="Y34" s="7"/>
    </row>
    <row r="35" spans="5:25" ht="16.5" x14ac:dyDescent="0.3">
      <c r="H35">
        <f>H34*1.2</f>
        <v>1960.8</v>
      </c>
      <c r="I35">
        <v>1961</v>
      </c>
      <c r="S35" s="10"/>
      <c r="T35" s="10"/>
      <c r="U35" s="37"/>
      <c r="V35" s="35">
        <f>V34-60</f>
        <v>-43</v>
      </c>
      <c r="W35" s="33"/>
      <c r="X35" s="26"/>
      <c r="Y35" s="7"/>
    </row>
    <row r="36" spans="5:25" ht="16.5" x14ac:dyDescent="0.3">
      <c r="S36" s="10"/>
      <c r="T36" s="10"/>
      <c r="U36" s="37" t="s">
        <v>24</v>
      </c>
      <c r="V36" s="38">
        <f>1961*2500</f>
        <v>4902500</v>
      </c>
      <c r="W36" s="33"/>
      <c r="X36" s="26"/>
      <c r="Y36" s="7"/>
    </row>
    <row r="37" spans="5:25" ht="16.5" x14ac:dyDescent="0.3">
      <c r="S37" s="10"/>
      <c r="T37" s="10"/>
      <c r="U37" s="37" t="s">
        <v>25</v>
      </c>
      <c r="V37" s="35"/>
      <c r="W37" s="33"/>
      <c r="X37" s="26"/>
      <c r="Y37" s="7"/>
    </row>
    <row r="38" spans="5:25" ht="39" customHeight="1" x14ac:dyDescent="0.3">
      <c r="P38" s="48" t="s">
        <v>37</v>
      </c>
      <c r="Q38" s="48"/>
      <c r="R38" s="48"/>
      <c r="S38" s="48"/>
      <c r="U38" s="37"/>
      <c r="V38" s="35"/>
      <c r="W38" s="33"/>
      <c r="X38" s="26"/>
      <c r="Y38" s="7"/>
    </row>
    <row r="39" spans="5:25" ht="16.5" x14ac:dyDescent="0.3">
      <c r="U39" s="37" t="s">
        <v>26</v>
      </c>
      <c r="V39" s="39">
        <f>100-10</f>
        <v>90</v>
      </c>
      <c r="W39" s="33"/>
      <c r="X39" s="27"/>
      <c r="Y39" s="7"/>
    </row>
    <row r="40" spans="5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27</v>
      </c>
      <c r="V40" s="35">
        <f>V39*17/60</f>
        <v>25.5</v>
      </c>
      <c r="W40" s="33"/>
      <c r="X40" s="18"/>
      <c r="Y40" s="7"/>
    </row>
    <row r="41" spans="5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0.255</v>
      </c>
      <c r="W41" s="33"/>
      <c r="X41" s="18"/>
      <c r="Y41" s="7"/>
    </row>
    <row r="42" spans="5:25" ht="16.5" x14ac:dyDescent="0.3">
      <c r="R42" s="6" t="s">
        <v>18</v>
      </c>
      <c r="S42" s="16">
        <f>SUM(S41:S41)</f>
        <v>0</v>
      </c>
      <c r="U42" s="31" t="s">
        <v>28</v>
      </c>
      <c r="V42" s="41">
        <f>ROUND((V36*V41),0)</f>
        <v>1250138</v>
      </c>
      <c r="W42" s="33"/>
      <c r="X42" s="18"/>
      <c r="Y42" s="7"/>
    </row>
    <row r="43" spans="5:25" ht="16.5" x14ac:dyDescent="0.3">
      <c r="R43" s="6" t="s">
        <v>13</v>
      </c>
      <c r="S43" s="16">
        <f>S42*90%</f>
        <v>0</v>
      </c>
      <c r="U43" s="31" t="s">
        <v>16</v>
      </c>
      <c r="V43" s="41">
        <v>1961</v>
      </c>
      <c r="W43" s="33"/>
      <c r="X43" s="18"/>
      <c r="Y43" s="7"/>
    </row>
    <row r="44" spans="5:25" ht="16.5" x14ac:dyDescent="0.3">
      <c r="R44" s="6" t="s">
        <v>19</v>
      </c>
      <c r="S44" s="16">
        <f>S42*80%</f>
        <v>0</v>
      </c>
      <c r="U44" s="37" t="s">
        <v>17</v>
      </c>
      <c r="V44" s="35">
        <v>9000</v>
      </c>
      <c r="W44" s="33"/>
      <c r="X44" s="18"/>
      <c r="Y44" s="7"/>
    </row>
    <row r="45" spans="5:25" ht="16.5" x14ac:dyDescent="0.3">
      <c r="S45" s="10"/>
      <c r="T45" s="10"/>
      <c r="U45" s="37" t="s">
        <v>29</v>
      </c>
      <c r="V45" s="38">
        <f>V44*V43</f>
        <v>17649000</v>
      </c>
      <c r="W45" s="33"/>
      <c r="X45" s="26"/>
      <c r="Y45" s="7"/>
    </row>
    <row r="46" spans="5:25" ht="16.5" x14ac:dyDescent="0.3">
      <c r="S46" s="10"/>
      <c r="T46" s="10"/>
      <c r="U46" s="42" t="s">
        <v>30</v>
      </c>
      <c r="V46" s="43">
        <f>V45-V42</f>
        <v>16398862</v>
      </c>
      <c r="W46" s="44"/>
      <c r="X46" s="26"/>
      <c r="Y46" s="7"/>
    </row>
    <row r="47" spans="5:25" ht="16.5" x14ac:dyDescent="0.3">
      <c r="P47" s="13" t="s">
        <v>14</v>
      </c>
      <c r="S47" s="10"/>
      <c r="T47" s="11"/>
      <c r="U47" s="42" t="s">
        <v>31</v>
      </c>
      <c r="V47" s="43">
        <f>V46*0.9</f>
        <v>14758975.800000001</v>
      </c>
      <c r="W47" s="33"/>
      <c r="X47" s="28"/>
      <c r="Y47" s="7"/>
    </row>
    <row r="48" spans="5:25" ht="16.5" x14ac:dyDescent="0.3">
      <c r="S48" s="11"/>
      <c r="T48" s="10"/>
      <c r="U48" s="42" t="s">
        <v>32</v>
      </c>
      <c r="V48" s="45">
        <f>V46*0.8</f>
        <v>13119089.600000001</v>
      </c>
      <c r="W48" s="33"/>
      <c r="X48" s="29"/>
      <c r="Y48" s="7"/>
    </row>
    <row r="49" spans="15:25" ht="16.5" x14ac:dyDescent="0.3">
      <c r="S49" s="10"/>
      <c r="T49" s="10"/>
      <c r="U49" s="42" t="s">
        <v>33</v>
      </c>
      <c r="V49" s="46">
        <f>V46*0.025/12</f>
        <v>34164.295833333337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7:T44"/>
  <sheetViews>
    <sheetView topLeftCell="D1" zoomScaleNormal="100" workbookViewId="0">
      <selection activeCell="T8" sqref="T8"/>
    </sheetView>
  </sheetViews>
  <sheetFormatPr defaultRowHeight="15" x14ac:dyDescent="0.25"/>
  <sheetData>
    <row r="7" spans="19:20" x14ac:dyDescent="0.25">
      <c r="S7">
        <v>61.33</v>
      </c>
      <c r="T7">
        <f>S7*10.764</f>
        <v>660.15611999999999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3:Q13"/>
  <sheetViews>
    <sheetView topLeftCell="C6" workbookViewId="0">
      <selection activeCell="Q15" sqref="Q15"/>
    </sheetView>
  </sheetViews>
  <sheetFormatPr defaultRowHeight="15" x14ac:dyDescent="0.25"/>
  <sheetData>
    <row r="13" spans="16:17" x14ac:dyDescent="0.25">
      <c r="P13">
        <v>77.37</v>
      </c>
      <c r="Q13">
        <f>P13*10.764</f>
        <v>832.81068000000005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"/>
  <sheetViews>
    <sheetView zoomScaleNormal="100" workbookViewId="0">
      <selection activeCell="E26" sqref="E26"/>
    </sheetView>
  </sheetViews>
  <sheetFormatPr defaultRowHeight="15" x14ac:dyDescent="0.25"/>
  <sheetData>
    <row r="2" spans="1:15" x14ac:dyDescent="0.25">
      <c r="A2" s="6"/>
    </row>
    <row r="5" spans="1:15" x14ac:dyDescent="0.25">
      <c r="N5">
        <v>63.77</v>
      </c>
      <c r="O5">
        <f>N5*10.764</f>
        <v>686.42028000000005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6:Q19"/>
  <sheetViews>
    <sheetView topLeftCell="C1" zoomScaleNormal="100" workbookViewId="0">
      <selection activeCell="Q7" sqref="Q7"/>
    </sheetView>
  </sheetViews>
  <sheetFormatPr defaultRowHeight="15" x14ac:dyDescent="0.25"/>
  <sheetData>
    <row r="6" spans="16:17" x14ac:dyDescent="0.25">
      <c r="P6">
        <v>60.4</v>
      </c>
      <c r="Q6">
        <f>P6*10.764</f>
        <v>650.14559999999994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12" sqref="A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J26" sqref="J2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2024-12-25T01:43:41Z</dcterms:modified>
</cp:coreProperties>
</file>