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Vandana Meshram Plot no. 25\"/>
    </mc:Choice>
  </mc:AlternateContent>
  <xr:revisionPtr revIDLastSave="0" documentId="13_ncr:1_{5EC0491A-077E-41DD-92EA-66B80EA46F72}" xr6:coauthVersionLast="47" xr6:coauthVersionMax="47" xr10:uidLastSave="{00000000-0000-0000-0000-000000000000}"/>
  <bookViews>
    <workbookView xWindow="-120" yWindow="-120" windowWidth="20730" windowHeight="11160" tabRatio="481" xr2:uid="{00000000-000D-0000-FFFF-FFFF00000000}"/>
  </bookViews>
  <sheets>
    <sheet name="Sheet1" sheetId="1" r:id="rId1"/>
    <sheet name="Listing1" sheetId="2" r:id="rId2"/>
    <sheet name="Listing2" sheetId="3" r:id="rId3"/>
    <sheet name="Sheet2" sheetId="7" r:id="rId4"/>
  </sheets>
  <calcPr calcId="191029"/>
</workbook>
</file>

<file path=xl/calcChain.xml><?xml version="1.0" encoding="utf-8"?>
<calcChain xmlns="http://schemas.openxmlformats.org/spreadsheetml/2006/main">
  <c r="C41" i="1" l="1"/>
  <c r="C39" i="1" l="1"/>
  <c r="C31" i="1"/>
  <c r="L51" i="1"/>
  <c r="O48" i="1"/>
  <c r="O46" i="1"/>
  <c r="O45" i="1"/>
  <c r="N46" i="1"/>
  <c r="N45" i="1"/>
  <c r="O40" i="1"/>
  <c r="N36" i="1"/>
  <c r="N37" i="1"/>
  <c r="N38" i="1"/>
  <c r="N39" i="1"/>
  <c r="N40" i="1"/>
  <c r="N41" i="1"/>
  <c r="N42" i="1"/>
  <c r="N43" i="1"/>
  <c r="O43" i="1" s="1"/>
  <c r="N44" i="1"/>
  <c r="N35" i="1"/>
  <c r="I43" i="1"/>
  <c r="J43" i="1" s="1"/>
  <c r="I36" i="1"/>
  <c r="I37" i="1"/>
  <c r="I38" i="1"/>
  <c r="I39" i="1"/>
  <c r="I40" i="1"/>
  <c r="I41" i="1"/>
  <c r="I42" i="1"/>
  <c r="I44" i="1"/>
  <c r="I45" i="1"/>
  <c r="J45" i="1" s="1"/>
  <c r="I35" i="1"/>
  <c r="J47" i="1" l="1"/>
  <c r="C4" i="1" l="1"/>
  <c r="C28" i="1" s="1"/>
  <c r="C36" i="1" l="1"/>
  <c r="C37" i="1" s="1"/>
  <c r="C38" i="1" s="1"/>
  <c r="C30" i="1" l="1"/>
  <c r="C35" i="1" s="1"/>
  <c r="C32" i="1" l="1"/>
  <c r="C33" i="1" s="1"/>
  <c r="C34" i="1" s="1"/>
</calcChain>
</file>

<file path=xl/sharedStrings.xml><?xml version="1.0" encoding="utf-8"?>
<sst xmlns="http://schemas.openxmlformats.org/spreadsheetml/2006/main" count="39" uniqueCount="35">
  <si>
    <t>Items</t>
  </si>
  <si>
    <t>Built Up Area In             Sq. M.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</si>
  <si>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</si>
  <si>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</si>
  <si>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</si>
  <si>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</si>
  <si>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</si>
  <si>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</si>
  <si>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</si>
  <si>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</si>
  <si>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</si>
  <si>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 xml:space="preserve"> Value</t>
  </si>
  <si>
    <t>Normal Case</t>
  </si>
  <si>
    <t>bua</t>
  </si>
  <si>
    <t>Porch</t>
  </si>
  <si>
    <t>Ground Floor Area</t>
  </si>
  <si>
    <t>hall</t>
  </si>
  <si>
    <t>kit</t>
  </si>
  <si>
    <t>bed</t>
  </si>
  <si>
    <t>child bed</t>
  </si>
  <si>
    <t>toilet</t>
  </si>
  <si>
    <t>Ground floor</t>
  </si>
  <si>
    <t>First floor</t>
  </si>
  <si>
    <t>bed 1</t>
  </si>
  <si>
    <t>bed 2</t>
  </si>
  <si>
    <t>Cortyard</t>
  </si>
  <si>
    <t>/passage/staircase</t>
  </si>
  <si>
    <t>porch terrace</t>
  </si>
  <si>
    <t>passafe &amp; stairacse</t>
  </si>
  <si>
    <t>balcony</t>
  </si>
  <si>
    <t>Toilet</t>
  </si>
  <si>
    <t>terrace 2</t>
  </si>
  <si>
    <t>terrace 3</t>
  </si>
  <si>
    <t>First Floor</t>
  </si>
  <si>
    <t>Total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</si>
</sst>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4" fontId="1" fillId="0" borderId="0" xfId="0" applyNumberFormat="1" applyFont="1"/>
    <xf numFmtId="0" fontId="8" fillId="0" borderId="0" xfId="0" applyFont="1" applyAlignment="1">
      <alignment wrapText="1"/>
    </xf>
    <xf numFmtId="2" fontId="1" fillId="0" borderId="0" xfId="0" applyNumberFormat="1" applyFont="1"/>
    <xf numFmtId="0" fontId="4" fillId="0" borderId="2" xfId="0" applyFont="1" applyBorder="1" applyAlignment="1">
      <alignment horizontal="center" vertical="top" wrapText="1" shrinkToFit="1"/>
    </xf>
    <xf numFmtId="0" fontId="1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horizontal="right" wrapText="1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top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 wrapText="1"/>
    </xf>
    <xf numFmtId="1" fontId="3" fillId="0" borderId="0" xfId="0" applyNumberFormat="1" applyFont="1"/>
    <xf numFmtId="0" fontId="7" fillId="0" borderId="0" xfId="0" applyFont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6" fillId="0" borderId="0" xfId="1" applyFont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1" xfId="0" applyFont="1" applyBorder="1" applyAlignment="1">
      <alignment horizontal="center"/>
    </xf>
    <xf numFmtId="164" fontId="13" fillId="0" borderId="1" xfId="1" applyFont="1" applyBorder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164" fontId="1" fillId="0" borderId="0" xfId="1" applyFont="1"/>
    <xf numFmtId="4" fontId="7" fillId="0" borderId="0" xfId="0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2" fontId="13" fillId="0" borderId="0" xfId="0" applyNumberFormat="1" applyFont="1"/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right"/>
    </xf>
    <xf numFmtId="2" fontId="7" fillId="0" borderId="0" xfId="0" applyNumberFormat="1" applyFont="1"/>
    <xf numFmtId="0" fontId="13" fillId="0" borderId="1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43" fontId="13" fillId="2" borderId="1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vertical="top"/>
    </xf>
    <xf numFmtId="0" fontId="4" fillId="0" borderId="0" xfId="0" applyFont="1" applyBorder="1" applyAlignment="1">
      <alignment horizontal="center" vertical="top" wrapText="1" shrinkToFit="1"/>
    </xf>
    <xf numFmtId="0" fontId="5" fillId="0" borderId="0" xfId="0" applyFont="1" applyBorder="1" applyAlignment="1">
      <alignment horizontal="center" vertical="top" wrapText="1" shrinkToFit="1"/>
    </xf>
    <xf numFmtId="0" fontId="2" fillId="0" borderId="0" xfId="0" applyFont="1" applyBorder="1" applyAlignment="1">
      <alignment horizontal="center" vertical="top" wrapText="1" shrinkToFit="1"/>
    </xf>
    <xf numFmtId="0" fontId="11" fillId="0" borderId="0" xfId="0" applyFont="1" applyBorder="1" applyAlignment="1">
      <alignment horizontal="center" vertical="top" wrapText="1" shrinkToFit="1"/>
    </xf>
    <xf numFmtId="0" fontId="2" fillId="0" borderId="0" xfId="0" applyFont="1" applyBorder="1" applyAlignment="1">
      <alignment horizontal="right" vertical="top" wrapText="1" shrinkToFit="1"/>
    </xf>
    <xf numFmtId="0" fontId="7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123825</xdr:colOff>
      <xdr:row>16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B261E6-4013-5467-CAD8-97CA73D4D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0" cy="3114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9</xdr:col>
      <xdr:colOff>171450</xdr:colOff>
      <xdr:row>18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CA15A3-DDDC-9EDB-A8D6-782AD2E18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5657850" cy="33528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123048</xdr:colOff>
      <xdr:row>30</xdr:row>
      <xdr:rowOff>189762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83B63D-2738-77BA-327C-041B95909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19048" cy="5904762"/>
        </a:xfrm>
        <a:prstGeom prst="rect">
          <a:avLst/>
        </a:prstGeom>
      </xdr:spPr>
    </xdr:pic>
    <xdr:clientData/>
  </xdr:twoCellAnchor>
  <xdr:twoCellAnchor>
    <xdr:from>
      <xdr:col>10</xdr:col>
      <xdr:colOff>266700</xdr:colOff>
      <xdr:row>6</xdr:row>
      <xdr:rowOff>76200</xdr:rowOff>
    </xdr:from>
    <xdr:to>
      <xdr:col>20</xdr:col>
      <xdr:colOff>323850</xdr:colOff>
      <xdr:row>30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4EF026-6CD5-8935-952D-632333D9B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1219200"/>
          <a:ext cx="6153150" cy="45434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6"/>
  <sheetViews>
    <sheetView tabSelected="1" zoomScaleNormal="100" workbookViewId="0">
      <pane xSplit="3" ySplit="5" topLeftCell="E28" activePane="bottomRight" state="frozen"/>
      <selection pane="topRight" activeCell="D1" sqref="D1"/>
      <selection pane="bottomLeft" activeCell="A6" sqref="A6"/>
      <selection pane="bottomRight" activeCell="I30" sqref="I30"/>
    </sheetView>
  </sheetViews>
  <sheetFormatPr defaultRowHeight="16.5" x14ac:dyDescent="0.3"/>
  <cols>
    <col min="1" max="1" width="9.140625" style="41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6" width="16.28515625" style="5" customWidth="1"/>
    <col min="7" max="7" width="16.5703125" style="5" customWidth="1"/>
    <col min="8" max="8" width="17.42578125" style="5" customWidth="1"/>
    <col min="9" max="9" width="13.85546875" style="1" bestFit="1" customWidth="1"/>
    <col min="10" max="10" width="13.140625" style="5" customWidth="1"/>
    <col min="11" max="11" width="23.140625" style="55" customWidth="1"/>
    <col min="12" max="12" width="14.85546875" style="5" customWidth="1"/>
    <col min="13" max="13" width="14.85546875" style="5" bestFit="1" customWidth="1"/>
    <col min="14" max="14" width="13.28515625" style="5" bestFit="1" customWidth="1"/>
    <col min="15" max="15" width="11.28515625" style="1" bestFit="1" customWidth="1"/>
    <col min="16" max="16384" width="9.140625" style="1"/>
  </cols>
  <sheetData>
    <row r="1" spans="1:15" x14ac:dyDescent="0.3">
      <c r="B1" s="10" t="s">
        <v>8</v>
      </c>
    </row>
    <row r="2" spans="1:15" x14ac:dyDescent="0.3">
      <c r="B2" s="19" t="s">
        <v>7</v>
      </c>
      <c r="C2" s="1">
        <v>190</v>
      </c>
      <c r="E2" s="4"/>
      <c r="F2" s="4"/>
      <c r="G2" s="21"/>
      <c r="H2" s="1"/>
    </row>
    <row r="3" spans="1:15" x14ac:dyDescent="0.3">
      <c r="B3" s="20" t="s">
        <v>2</v>
      </c>
      <c r="C3" s="23">
        <v>11800</v>
      </c>
      <c r="D3" s="12"/>
      <c r="E3" s="22"/>
      <c r="F3" s="22"/>
      <c r="G3" s="12"/>
      <c r="H3" s="1"/>
    </row>
    <row r="4" spans="1:15" ht="24" customHeight="1" x14ac:dyDescent="0.3">
      <c r="B4" s="45" t="s">
        <v>11</v>
      </c>
      <c r="C4" s="43">
        <f>ROUND((C2*C3),0)</f>
        <v>2242000</v>
      </c>
      <c r="F4" s="18"/>
      <c r="G4" s="18"/>
    </row>
    <row r="5" spans="1:15" x14ac:dyDescent="0.3">
      <c r="B5" s="10" t="s">
        <v>9</v>
      </c>
    </row>
    <row r="6" spans="1:15" s="3" customFormat="1" ht="26.25" thickBot="1" x14ac:dyDescent="0.25">
      <c r="B6" s="28" t="s">
        <v>0</v>
      </c>
      <c r="C6" s="28" t="s">
        <v>1</v>
      </c>
      <c r="D6" s="76"/>
      <c r="E6" s="76"/>
      <c r="F6" s="76"/>
      <c r="G6" s="77"/>
      <c r="H6" s="78"/>
      <c r="I6" s="79"/>
      <c r="J6" s="79"/>
      <c r="K6" s="80"/>
      <c r="L6" s="78"/>
      <c r="M6" s="78"/>
    </row>
    <row r="7" spans="1:15" ht="17.25" thickBot="1" x14ac:dyDescent="0.35">
      <c r="B7" s="42" t="s">
        <v>13</v>
      </c>
      <c r="C7" s="72">
        <v>128.5</v>
      </c>
      <c r="D7" s="81"/>
      <c r="E7" s="81"/>
      <c r="F7" s="81"/>
      <c r="G7" s="82"/>
      <c r="H7" s="83"/>
      <c r="I7" s="83"/>
      <c r="J7" s="84"/>
      <c r="K7" s="85"/>
      <c r="L7" s="84"/>
      <c r="M7" s="84"/>
    </row>
    <row r="8" spans="1:15" ht="17.25" hidden="1" thickBot="1" x14ac:dyDescent="0.35">
      <c r="A8" s="3"/>
      <c r="B8" s="42"/>
      <c r="C8" s="73">
        <v>0</v>
      </c>
      <c r="D8" s="81"/>
      <c r="E8" s="81"/>
      <c r="F8" s="81"/>
      <c r="G8" s="82"/>
      <c r="H8" s="83"/>
      <c r="I8" s="83"/>
      <c r="J8" s="84"/>
      <c r="K8" s="85"/>
      <c r="L8" s="84"/>
      <c r="M8" s="84"/>
    </row>
    <row r="9" spans="1:15" s="8" customFormat="1" ht="17.25" hidden="1" customHeight="1" thickBot="1" x14ac:dyDescent="0.35">
      <c r="A9" s="41"/>
      <c r="B9" s="42"/>
      <c r="C9" s="73">
        <v>0</v>
      </c>
      <c r="D9" s="81"/>
      <c r="E9" s="81"/>
      <c r="F9" s="81"/>
      <c r="G9" s="82"/>
      <c r="H9" s="83"/>
      <c r="I9" s="83"/>
      <c r="J9" s="84"/>
      <c r="K9" s="85"/>
      <c r="L9" s="84"/>
      <c r="M9" s="84"/>
      <c r="N9" s="75"/>
      <c r="O9" s="1"/>
    </row>
    <row r="10" spans="1:15" ht="17.25" hidden="1" thickBot="1" x14ac:dyDescent="0.35">
      <c r="A10" s="3"/>
      <c r="B10" s="34"/>
      <c r="C10" s="73">
        <v>0</v>
      </c>
      <c r="D10" s="81"/>
      <c r="E10" s="81"/>
      <c r="F10" s="81"/>
      <c r="G10" s="82"/>
      <c r="H10" s="83"/>
      <c r="I10" s="83"/>
      <c r="J10" s="84"/>
      <c r="K10" s="85"/>
      <c r="L10" s="84"/>
      <c r="M10" s="84"/>
      <c r="N10" s="9"/>
    </row>
    <row r="11" spans="1:15" ht="17.25" hidden="1" thickBot="1" x14ac:dyDescent="0.35">
      <c r="B11" s="34"/>
      <c r="C11" s="73">
        <v>0</v>
      </c>
      <c r="D11" s="81"/>
      <c r="E11" s="81"/>
      <c r="F11" s="81"/>
      <c r="G11" s="82"/>
      <c r="H11" s="83"/>
      <c r="I11" s="83"/>
      <c r="J11" s="84"/>
      <c r="K11" s="85"/>
      <c r="L11" s="84"/>
      <c r="M11" s="84"/>
      <c r="N11" s="9"/>
    </row>
    <row r="12" spans="1:15" ht="17.25" hidden="1" thickBot="1" x14ac:dyDescent="0.35">
      <c r="B12" s="34"/>
      <c r="C12" s="73">
        <v>0</v>
      </c>
      <c r="D12" s="81"/>
      <c r="E12" s="81"/>
      <c r="F12" s="81"/>
      <c r="G12" s="82"/>
      <c r="H12" s="83"/>
      <c r="I12" s="83"/>
      <c r="J12" s="84"/>
      <c r="K12" s="85"/>
      <c r="L12" s="84"/>
      <c r="M12" s="84"/>
      <c r="N12" s="9"/>
    </row>
    <row r="13" spans="1:15" ht="17.25" hidden="1" thickBot="1" x14ac:dyDescent="0.35">
      <c r="A13" s="3"/>
      <c r="B13" s="34"/>
      <c r="C13" s="74">
        <v>0</v>
      </c>
      <c r="D13" s="81"/>
      <c r="E13" s="81"/>
      <c r="F13" s="81"/>
      <c r="G13" s="82"/>
      <c r="H13" s="83"/>
      <c r="I13" s="83"/>
      <c r="J13" s="84"/>
      <c r="K13" s="85"/>
      <c r="L13" s="84"/>
      <c r="M13" s="84"/>
      <c r="N13" s="9"/>
    </row>
    <row r="14" spans="1:15" ht="17.25" hidden="1" thickBot="1" x14ac:dyDescent="0.35">
      <c r="A14" s="3"/>
      <c r="B14" s="34"/>
      <c r="C14" s="74">
        <v>0</v>
      </c>
      <c r="D14" s="81"/>
      <c r="E14" s="81"/>
      <c r="F14" s="81"/>
      <c r="G14" s="82"/>
      <c r="H14" s="83"/>
      <c r="I14" s="83"/>
      <c r="J14" s="84"/>
      <c r="K14" s="85"/>
      <c r="L14" s="84"/>
      <c r="M14" s="84"/>
      <c r="N14" s="9"/>
    </row>
    <row r="15" spans="1:15" ht="17.25" hidden="1" thickBot="1" x14ac:dyDescent="0.35">
      <c r="B15" s="34"/>
      <c r="C15" s="74">
        <v>0</v>
      </c>
      <c r="D15" s="81"/>
      <c r="E15" s="81"/>
      <c r="F15" s="81"/>
      <c r="G15" s="82"/>
      <c r="H15" s="83"/>
      <c r="I15" s="83"/>
      <c r="J15" s="84"/>
      <c r="K15" s="85"/>
      <c r="L15" s="84"/>
      <c r="M15" s="84"/>
      <c r="N15" s="9"/>
    </row>
    <row r="16" spans="1:15" ht="17.25" hidden="1" thickBot="1" x14ac:dyDescent="0.35">
      <c r="A16" s="3"/>
      <c r="B16" s="34"/>
      <c r="C16" s="74">
        <v>0</v>
      </c>
      <c r="D16" s="81"/>
      <c r="E16" s="81"/>
      <c r="F16" s="81"/>
      <c r="G16" s="82"/>
      <c r="H16" s="83"/>
      <c r="I16" s="83"/>
      <c r="J16" s="84"/>
      <c r="K16" s="85"/>
      <c r="L16" s="84"/>
      <c r="M16" s="84"/>
      <c r="N16" s="9"/>
    </row>
    <row r="17" spans="1:16" ht="17.25" hidden="1" thickBot="1" x14ac:dyDescent="0.35">
      <c r="B17" s="38"/>
      <c r="C17" s="74">
        <v>0</v>
      </c>
      <c r="D17" s="81"/>
      <c r="E17" s="81"/>
      <c r="F17" s="81"/>
      <c r="G17" s="82"/>
      <c r="H17" s="83"/>
      <c r="I17" s="83"/>
      <c r="J17" s="84"/>
      <c r="K17" s="85"/>
      <c r="L17" s="84"/>
      <c r="M17" s="84"/>
      <c r="N17" s="9"/>
    </row>
    <row r="18" spans="1:16" ht="17.25" hidden="1" thickBot="1" x14ac:dyDescent="0.35">
      <c r="A18" s="3"/>
      <c r="B18" s="39"/>
      <c r="C18" s="74">
        <v>0</v>
      </c>
      <c r="D18" s="81"/>
      <c r="E18" s="81"/>
      <c r="F18" s="81"/>
      <c r="G18" s="82"/>
      <c r="H18" s="83"/>
      <c r="I18" s="83"/>
      <c r="J18" s="84"/>
      <c r="K18" s="85"/>
      <c r="L18" s="84"/>
      <c r="M18" s="84"/>
      <c r="N18" s="9"/>
    </row>
    <row r="19" spans="1:16" ht="17.25" hidden="1" thickBot="1" x14ac:dyDescent="0.35">
      <c r="B19" s="38"/>
      <c r="C19" s="74">
        <v>0</v>
      </c>
      <c r="D19" s="81"/>
      <c r="E19" s="81"/>
      <c r="F19" s="81"/>
      <c r="G19" s="82"/>
      <c r="H19" s="83"/>
      <c r="I19" s="83"/>
      <c r="J19" s="84"/>
      <c r="K19" s="85"/>
      <c r="L19" s="84"/>
      <c r="M19" s="84"/>
      <c r="N19" s="9"/>
    </row>
    <row r="20" spans="1:16" ht="17.25" thickBot="1" x14ac:dyDescent="0.35">
      <c r="B20" s="40"/>
      <c r="C20" s="74"/>
      <c r="D20" s="81"/>
      <c r="E20" s="81"/>
      <c r="F20" s="81"/>
      <c r="G20" s="82"/>
      <c r="H20" s="83"/>
      <c r="I20" s="83"/>
      <c r="J20" s="84"/>
      <c r="K20" s="85"/>
      <c r="L20" s="84"/>
      <c r="M20" s="84"/>
    </row>
    <row r="21" spans="1:16" x14ac:dyDescent="0.3">
      <c r="B21" s="7"/>
      <c r="C21" s="35"/>
      <c r="D21" s="36"/>
      <c r="E21" s="36"/>
      <c r="F21" s="36"/>
      <c r="G21" s="37"/>
      <c r="H21" s="8"/>
      <c r="I21" s="8"/>
      <c r="J21" s="14"/>
      <c r="K21" s="56"/>
      <c r="L21" s="14"/>
      <c r="M21" s="14"/>
    </row>
    <row r="22" spans="1:16" hidden="1" x14ac:dyDescent="0.3">
      <c r="B22" s="7"/>
      <c r="C22" s="35"/>
      <c r="D22" s="36"/>
      <c r="E22" s="36"/>
      <c r="F22" s="36"/>
      <c r="G22" s="37"/>
      <c r="H22" s="9"/>
      <c r="I22" s="9"/>
      <c r="J22" s="13"/>
      <c r="K22" s="57"/>
      <c r="L22" s="13"/>
      <c r="M22" s="13"/>
      <c r="N22" s="9"/>
    </row>
    <row r="23" spans="1:16" hidden="1" x14ac:dyDescent="0.3">
      <c r="B23" s="7"/>
      <c r="C23" s="35"/>
      <c r="D23" s="36"/>
      <c r="E23" s="36"/>
      <c r="F23" s="36"/>
      <c r="G23" s="37"/>
      <c r="H23" s="9"/>
      <c r="I23" s="9"/>
      <c r="J23" s="13"/>
      <c r="K23" s="57"/>
      <c r="L23" s="13"/>
      <c r="M23" s="13"/>
      <c r="N23" s="9"/>
    </row>
    <row r="24" spans="1:16" hidden="1" x14ac:dyDescent="0.3">
      <c r="B24" s="7"/>
      <c r="C24" s="35"/>
      <c r="D24" s="36"/>
      <c r="E24" s="36"/>
      <c r="F24" s="36"/>
      <c r="G24" s="37"/>
      <c r="H24" s="9"/>
      <c r="I24" s="9"/>
      <c r="J24" s="13"/>
      <c r="K24" s="57"/>
      <c r="L24" s="13"/>
      <c r="M24" s="13"/>
      <c r="N24" s="9"/>
    </row>
    <row r="25" spans="1:16" hidden="1" x14ac:dyDescent="0.3">
      <c r="A25" s="3"/>
      <c r="B25" s="7"/>
      <c r="C25" s="35"/>
      <c r="D25" s="36"/>
      <c r="E25" s="36"/>
      <c r="F25" s="36"/>
      <c r="G25" s="37"/>
      <c r="H25" s="9"/>
      <c r="I25" s="9"/>
      <c r="J25" s="13"/>
      <c r="K25" s="57"/>
      <c r="L25" s="13"/>
      <c r="M25" s="13"/>
      <c r="N25" s="9"/>
    </row>
    <row r="26" spans="1:16" hidden="1" x14ac:dyDescent="0.3">
      <c r="A26" s="3"/>
      <c r="B26" s="7"/>
      <c r="C26" s="35"/>
      <c r="D26" s="36"/>
      <c r="E26" s="36"/>
      <c r="F26" s="36"/>
      <c r="G26" s="37"/>
      <c r="H26" s="9"/>
      <c r="I26" s="9"/>
      <c r="J26" s="13"/>
      <c r="K26" s="57"/>
      <c r="L26" s="13"/>
      <c r="M26" s="13"/>
      <c r="N26" s="9"/>
    </row>
    <row r="27" spans="1:16" x14ac:dyDescent="0.3">
      <c r="C27" s="6" t="s">
        <v>12</v>
      </c>
      <c r="D27" s="6"/>
      <c r="E27" s="6"/>
      <c r="F27" s="17"/>
      <c r="H27" s="11"/>
      <c r="K27" s="58"/>
      <c r="M27" s="47"/>
      <c r="N27" s="49"/>
      <c r="O27" s="49"/>
    </row>
    <row r="28" spans="1:16" x14ac:dyDescent="0.3">
      <c r="B28" s="2" t="s">
        <v>8</v>
      </c>
      <c r="C28" s="43">
        <f>C4</f>
        <v>2242000</v>
      </c>
      <c r="D28" s="15"/>
      <c r="E28" s="15"/>
      <c r="F28" s="15"/>
      <c r="G28" s="15"/>
      <c r="H28" s="16"/>
      <c r="J28" s="46"/>
      <c r="K28" s="59"/>
      <c r="M28" s="47"/>
      <c r="N28" s="49"/>
      <c r="O28" s="48"/>
    </row>
    <row r="29" spans="1:16" x14ac:dyDescent="0.3">
      <c r="B29" s="2" t="s">
        <v>9</v>
      </c>
      <c r="C29" s="43">
        <v>4245931</v>
      </c>
      <c r="D29" s="15"/>
      <c r="E29" s="15"/>
      <c r="F29" s="15"/>
      <c r="G29" s="15"/>
      <c r="H29" s="16"/>
      <c r="K29" s="60"/>
    </row>
    <row r="30" spans="1:16" x14ac:dyDescent="0.3">
      <c r="B30" s="10" t="s">
        <v>4</v>
      </c>
      <c r="C30" s="43">
        <f>C28+C29</f>
        <v>6487931</v>
      </c>
      <c r="D30" s="25"/>
      <c r="F30" s="25"/>
      <c r="H30" s="44"/>
    </row>
    <row r="31" spans="1:16" ht="33" x14ac:dyDescent="0.3">
      <c r="B31" s="10" t="s">
        <v>5</v>
      </c>
      <c r="C31" s="43">
        <f>ROUND((C30*0.95),0)</f>
        <v>6163534</v>
      </c>
      <c r="D31" s="16"/>
      <c r="E31" s="62"/>
      <c r="F31" s="62"/>
      <c r="G31" s="51" t="s">
        <v>21</v>
      </c>
      <c r="H31" s="51"/>
      <c r="I31" s="18"/>
      <c r="J31" s="18"/>
      <c r="K31" s="63"/>
      <c r="L31" s="51" t="s">
        <v>22</v>
      </c>
      <c r="M31" s="51"/>
      <c r="N31" s="18"/>
      <c r="O31" s="18"/>
      <c r="P31" s="18"/>
    </row>
    <row r="32" spans="1:16" hidden="1" x14ac:dyDescent="0.3">
      <c r="B32" s="24" t="s">
        <v>3</v>
      </c>
      <c r="C32" s="43">
        <f>C30*0.8</f>
        <v>5190344.8000000007</v>
      </c>
      <c r="D32" s="27"/>
      <c r="E32" s="18"/>
      <c r="F32" s="62"/>
      <c r="G32" s="18"/>
      <c r="H32" s="52"/>
      <c r="I32" s="18"/>
      <c r="J32" s="18"/>
      <c r="K32" s="63"/>
      <c r="L32" s="18"/>
      <c r="M32" s="18"/>
      <c r="N32" s="18"/>
      <c r="O32" s="18"/>
      <c r="P32" s="18"/>
    </row>
    <row r="33" spans="2:16" hidden="1" x14ac:dyDescent="0.3">
      <c r="B33" s="26"/>
      <c r="C33" s="43">
        <f>ROUNDUP(C32,0)</f>
        <v>5190345</v>
      </c>
      <c r="D33" s="27"/>
      <c r="E33" s="18"/>
      <c r="F33" s="62"/>
      <c r="G33" s="18"/>
      <c r="H33" s="52"/>
      <c r="I33" s="18"/>
      <c r="J33" s="18"/>
      <c r="K33" s="63"/>
      <c r="L33" s="18"/>
      <c r="M33" s="18"/>
      <c r="N33" s="18"/>
      <c r="O33" s="18"/>
      <c r="P33" s="18"/>
    </row>
    <row r="34" spans="2:16" hidden="1" x14ac:dyDescent="0.3">
      <c r="B34" s="26"/>
      <c r="C34" s="43">
        <f>C33-C32</f>
        <v>0.19999999925494194</v>
      </c>
      <c r="D34" s="27"/>
      <c r="E34" s="18"/>
      <c r="F34" s="62"/>
      <c r="G34" s="18"/>
      <c r="H34" s="52"/>
      <c r="I34" s="18"/>
      <c r="J34" s="18"/>
      <c r="K34" s="63"/>
      <c r="L34" s="18"/>
      <c r="M34" s="18"/>
      <c r="N34" s="18"/>
      <c r="O34" s="18"/>
      <c r="P34" s="18"/>
    </row>
    <row r="35" spans="2:16" x14ac:dyDescent="0.3">
      <c r="B35" s="10" t="s">
        <v>6</v>
      </c>
      <c r="C35" s="50">
        <f>C30*80%</f>
        <v>5190344.8000000007</v>
      </c>
      <c r="D35" s="16"/>
      <c r="E35" s="63"/>
      <c r="F35" s="64" t="s">
        <v>16</v>
      </c>
      <c r="G35" s="18">
        <v>4.1500000000000004</v>
      </c>
      <c r="H35" s="65">
        <v>3.35</v>
      </c>
      <c r="I35" s="18">
        <f>H35*G35</f>
        <v>13.902500000000002</v>
      </c>
      <c r="J35" s="18"/>
      <c r="K35" s="63" t="s">
        <v>23</v>
      </c>
      <c r="L35" s="18">
        <v>4.1500000000000004</v>
      </c>
      <c r="M35" s="18">
        <v>4.3</v>
      </c>
      <c r="N35" s="18">
        <f>M35*L35</f>
        <v>17.845000000000002</v>
      </c>
      <c r="O35" s="18"/>
      <c r="P35" s="18"/>
    </row>
    <row r="36" spans="2:16" hidden="1" x14ac:dyDescent="0.3">
      <c r="B36" s="5" t="s">
        <v>3</v>
      </c>
      <c r="C36" s="43" t="e">
        <f>#REF!</f>
        <v>#REF!</v>
      </c>
      <c r="D36" s="27"/>
      <c r="E36" s="63"/>
      <c r="F36" s="64"/>
      <c r="G36" s="18"/>
      <c r="H36" s="52"/>
      <c r="I36" s="18">
        <f t="shared" ref="I36:I45" si="0">H36*G36</f>
        <v>0</v>
      </c>
      <c r="J36" s="18"/>
      <c r="K36" s="63"/>
      <c r="L36" s="18"/>
      <c r="M36" s="18"/>
      <c r="N36" s="18">
        <f t="shared" ref="N36:N46" si="1">M36*L36</f>
        <v>0</v>
      </c>
      <c r="O36" s="18"/>
      <c r="P36" s="18"/>
    </row>
    <row r="37" spans="2:16" hidden="1" x14ac:dyDescent="0.3">
      <c r="B37" s="24"/>
      <c r="C37" s="43" t="e">
        <f>ROUNDUP(C36,0)</f>
        <v>#REF!</v>
      </c>
      <c r="D37" s="27"/>
      <c r="E37" s="63"/>
      <c r="F37" s="63"/>
      <c r="G37" s="18"/>
      <c r="H37" s="52"/>
      <c r="I37" s="18">
        <f t="shared" si="0"/>
        <v>0</v>
      </c>
      <c r="J37" s="18"/>
      <c r="K37" s="63"/>
      <c r="L37" s="18"/>
      <c r="M37" s="18"/>
      <c r="N37" s="18">
        <f t="shared" si="1"/>
        <v>0</v>
      </c>
      <c r="O37" s="18"/>
      <c r="P37" s="18"/>
    </row>
    <row r="38" spans="2:16" hidden="1" x14ac:dyDescent="0.3">
      <c r="B38" s="24"/>
      <c r="C38" s="43" t="e">
        <f>C37-C36</f>
        <v>#REF!</v>
      </c>
      <c r="D38" s="27"/>
      <c r="E38" s="63"/>
      <c r="F38" s="63"/>
      <c r="G38" s="18"/>
      <c r="H38" s="52"/>
      <c r="I38" s="18">
        <f t="shared" si="0"/>
        <v>0</v>
      </c>
      <c r="J38" s="18"/>
      <c r="K38" s="63"/>
      <c r="L38" s="18"/>
      <c r="M38" s="18"/>
      <c r="N38" s="18">
        <f t="shared" si="1"/>
        <v>0</v>
      </c>
      <c r="O38" s="18"/>
      <c r="P38" s="18"/>
    </row>
    <row r="39" spans="2:16" x14ac:dyDescent="0.3">
      <c r="B39" s="10" t="s">
        <v>10</v>
      </c>
      <c r="C39" s="43">
        <f>C29*85%</f>
        <v>3609041.35</v>
      </c>
      <c r="D39" s="27"/>
      <c r="E39" s="63"/>
      <c r="F39" s="63" t="s">
        <v>17</v>
      </c>
      <c r="G39" s="18">
        <v>2.8</v>
      </c>
      <c r="H39" s="52">
        <v>2.7</v>
      </c>
      <c r="I39" s="18">
        <f t="shared" si="0"/>
        <v>7.56</v>
      </c>
      <c r="J39" s="18"/>
      <c r="K39" s="63" t="s">
        <v>24</v>
      </c>
      <c r="L39" s="18">
        <v>3.5</v>
      </c>
      <c r="M39" s="66">
        <v>4.3</v>
      </c>
      <c r="N39" s="18">
        <f t="shared" si="1"/>
        <v>15.049999999999999</v>
      </c>
      <c r="O39" s="18"/>
      <c r="P39" s="18"/>
    </row>
    <row r="40" spans="2:16" x14ac:dyDescent="0.3">
      <c r="E40" s="63"/>
      <c r="F40" s="63" t="s">
        <v>18</v>
      </c>
      <c r="G40" s="18">
        <v>4.0999999999999996</v>
      </c>
      <c r="H40" s="18">
        <v>3.05</v>
      </c>
      <c r="I40" s="18">
        <f t="shared" si="0"/>
        <v>12.504999999999999</v>
      </c>
      <c r="J40" s="18"/>
      <c r="K40" s="63" t="s">
        <v>27</v>
      </c>
      <c r="L40" s="18">
        <v>3.35</v>
      </c>
      <c r="M40" s="66">
        <v>3.15</v>
      </c>
      <c r="N40" s="18">
        <f t="shared" si="1"/>
        <v>10.5525</v>
      </c>
      <c r="O40" s="18">
        <f>N40*50%</f>
        <v>5.2762500000000001</v>
      </c>
      <c r="P40" s="18"/>
    </row>
    <row r="41" spans="2:16" x14ac:dyDescent="0.3">
      <c r="C41" s="61">
        <f>C30*0.025/12</f>
        <v>13516.522916666669</v>
      </c>
      <c r="E41" s="63"/>
      <c r="F41" s="63" t="s">
        <v>19</v>
      </c>
      <c r="G41" s="18">
        <v>3.05</v>
      </c>
      <c r="H41" s="18">
        <v>3.05</v>
      </c>
      <c r="I41" s="18">
        <f t="shared" si="0"/>
        <v>9.3024999999999984</v>
      </c>
      <c r="J41" s="18"/>
      <c r="K41" s="63" t="s">
        <v>29</v>
      </c>
      <c r="L41" s="18">
        <v>1.2</v>
      </c>
      <c r="M41" s="66">
        <v>4.3</v>
      </c>
      <c r="N41" s="18">
        <f t="shared" si="1"/>
        <v>5.1599999999999993</v>
      </c>
      <c r="O41" s="18"/>
      <c r="P41" s="18"/>
    </row>
    <row r="42" spans="2:16" x14ac:dyDescent="0.3">
      <c r="E42" s="63"/>
      <c r="F42" s="63" t="s">
        <v>20</v>
      </c>
      <c r="G42" s="18">
        <v>1.5</v>
      </c>
      <c r="H42" s="18">
        <v>2.0499999999999998</v>
      </c>
      <c r="I42" s="18">
        <f t="shared" si="0"/>
        <v>3.0749999999999997</v>
      </c>
      <c r="J42" s="18"/>
      <c r="K42" s="66" t="s">
        <v>30</v>
      </c>
      <c r="L42" s="18">
        <v>1.5</v>
      </c>
      <c r="M42" s="66">
        <v>1.35</v>
      </c>
      <c r="N42" s="18">
        <f t="shared" si="1"/>
        <v>2.0250000000000004</v>
      </c>
      <c r="O42" s="18"/>
      <c r="P42" s="18"/>
    </row>
    <row r="43" spans="2:16" x14ac:dyDescent="0.3">
      <c r="E43" s="63"/>
      <c r="F43" s="63" t="s">
        <v>25</v>
      </c>
      <c r="G43" s="18">
        <v>2.5</v>
      </c>
      <c r="H43" s="18">
        <v>2.0499999999999998</v>
      </c>
      <c r="I43" s="18">
        <f t="shared" si="0"/>
        <v>5.125</v>
      </c>
      <c r="J43" s="18">
        <f>I43*0.5</f>
        <v>2.5625</v>
      </c>
      <c r="K43" s="63" t="s">
        <v>25</v>
      </c>
      <c r="L43" s="18">
        <v>2.5</v>
      </c>
      <c r="M43" s="18">
        <v>2.0499999999999998</v>
      </c>
      <c r="N43" s="18">
        <f t="shared" si="1"/>
        <v>5.125</v>
      </c>
      <c r="O43" s="18">
        <f>N43*0.5</f>
        <v>2.5625</v>
      </c>
      <c r="P43" s="18"/>
    </row>
    <row r="44" spans="2:16" x14ac:dyDescent="0.3">
      <c r="E44" s="67" t="s">
        <v>26</v>
      </c>
      <c r="F44" s="67"/>
      <c r="G44" s="18">
        <v>2.5</v>
      </c>
      <c r="H44" s="18">
        <v>4.05</v>
      </c>
      <c r="I44" s="18">
        <f>H44*G44</f>
        <v>10.125</v>
      </c>
      <c r="J44" s="18"/>
      <c r="K44" s="66" t="s">
        <v>28</v>
      </c>
      <c r="L44" s="18">
        <v>2.5</v>
      </c>
      <c r="M44" s="18">
        <v>4.05</v>
      </c>
      <c r="N44" s="18">
        <f t="shared" si="1"/>
        <v>10.125</v>
      </c>
      <c r="O44" s="18"/>
      <c r="P44" s="18"/>
    </row>
    <row r="45" spans="2:16" x14ac:dyDescent="0.3">
      <c r="E45" s="63"/>
      <c r="F45" s="63" t="s">
        <v>14</v>
      </c>
      <c r="G45" s="18">
        <v>3.35</v>
      </c>
      <c r="H45" s="68">
        <v>3.15</v>
      </c>
      <c r="I45" s="18">
        <f t="shared" si="0"/>
        <v>10.5525</v>
      </c>
      <c r="J45" s="18">
        <f>I45*50%</f>
        <v>5.2762500000000001</v>
      </c>
      <c r="K45" s="66" t="s">
        <v>31</v>
      </c>
      <c r="L45" s="18">
        <v>2.95</v>
      </c>
      <c r="M45" s="66">
        <v>2.0499999999999998</v>
      </c>
      <c r="N45" s="18">
        <f t="shared" si="1"/>
        <v>6.0474999999999994</v>
      </c>
      <c r="O45" s="18">
        <f>N45*50%</f>
        <v>3.0237499999999997</v>
      </c>
      <c r="P45" s="18"/>
    </row>
    <row r="46" spans="2:16" x14ac:dyDescent="0.3">
      <c r="E46" s="18"/>
      <c r="F46" s="18"/>
      <c r="G46" s="18"/>
      <c r="H46" s="18"/>
      <c r="I46" s="18"/>
      <c r="J46" s="18"/>
      <c r="K46" s="66" t="s">
        <v>32</v>
      </c>
      <c r="L46" s="18">
        <v>3.2</v>
      </c>
      <c r="M46" s="66">
        <v>1.95</v>
      </c>
      <c r="N46" s="18">
        <f t="shared" si="1"/>
        <v>6.24</v>
      </c>
      <c r="O46" s="18">
        <f>N46*50%</f>
        <v>3.12</v>
      </c>
      <c r="P46" s="18"/>
    </row>
    <row r="47" spans="2:16" x14ac:dyDescent="0.3">
      <c r="E47" s="18"/>
      <c r="F47" s="18"/>
      <c r="G47" s="18"/>
      <c r="H47" s="53" t="s">
        <v>15</v>
      </c>
      <c r="I47" s="53"/>
      <c r="J47" s="54">
        <f>I35+I39+I40+I41+I42+I44+J45+J43</f>
        <v>64.308750000000003</v>
      </c>
      <c r="K47" s="66"/>
      <c r="L47" s="18"/>
      <c r="M47" s="66"/>
      <c r="N47" s="18"/>
      <c r="O47" s="18"/>
      <c r="P47" s="18"/>
    </row>
    <row r="48" spans="2:16" x14ac:dyDescent="0.3">
      <c r="E48" s="18"/>
      <c r="F48" s="18"/>
      <c r="G48" s="18"/>
      <c r="H48" s="18"/>
      <c r="I48" s="18"/>
      <c r="J48" s="18"/>
      <c r="K48" s="66"/>
      <c r="L48" s="18"/>
      <c r="M48" s="69" t="s">
        <v>33</v>
      </c>
      <c r="N48" s="69"/>
      <c r="O48" s="54">
        <f>O46+O45+O43+N44+N42+N41+O40+N39+N35</f>
        <v>64.1875</v>
      </c>
      <c r="P48" s="18"/>
    </row>
    <row r="49" spans="5:16" x14ac:dyDescent="0.3">
      <c r="E49" s="18"/>
      <c r="F49" s="18"/>
      <c r="G49" s="18"/>
      <c r="H49" s="18"/>
      <c r="I49" s="18"/>
      <c r="J49" s="18"/>
      <c r="K49" s="66"/>
      <c r="L49" s="18"/>
      <c r="M49" s="66"/>
      <c r="N49" s="18"/>
      <c r="O49" s="18"/>
      <c r="P49" s="18"/>
    </row>
    <row r="50" spans="5:16" x14ac:dyDescent="0.3">
      <c r="E50" s="18"/>
      <c r="F50" s="18"/>
      <c r="G50" s="18"/>
      <c r="H50" s="18"/>
      <c r="I50" s="18"/>
      <c r="J50" s="18"/>
      <c r="K50" s="63"/>
      <c r="L50" s="18"/>
      <c r="M50" s="18"/>
      <c r="N50" s="18"/>
      <c r="O50" s="18"/>
      <c r="P50" s="18"/>
    </row>
    <row r="51" spans="5:16" x14ac:dyDescent="0.3">
      <c r="E51" s="18"/>
      <c r="F51" s="18"/>
      <c r="G51" s="18"/>
      <c r="H51" s="18"/>
      <c r="I51" s="18"/>
      <c r="J51" s="18"/>
      <c r="K51" s="70" t="s">
        <v>34</v>
      </c>
      <c r="L51" s="71">
        <f>J47+O48</f>
        <v>128.49625</v>
      </c>
      <c r="M51" s="18"/>
      <c r="N51" s="18"/>
      <c r="O51" s="18"/>
      <c r="P51" s="18"/>
    </row>
    <row r="61" spans="5:16" x14ac:dyDescent="0.3">
      <c r="F61" s="30"/>
      <c r="G61" s="30"/>
      <c r="H61" s="30"/>
      <c r="I61" s="10"/>
    </row>
    <row r="62" spans="5:16" x14ac:dyDescent="0.3">
      <c r="F62" s="29"/>
      <c r="G62" s="1"/>
      <c r="H62" s="29"/>
    </row>
    <row r="63" spans="5:16" x14ac:dyDescent="0.3">
      <c r="F63" s="29"/>
      <c r="G63" s="29"/>
      <c r="H63" s="31"/>
    </row>
    <row r="64" spans="5:16" x14ac:dyDescent="0.3">
      <c r="F64" s="29"/>
      <c r="G64" s="29"/>
      <c r="H64" s="29"/>
    </row>
    <row r="65" spans="6:8" x14ac:dyDescent="0.3">
      <c r="F65" s="29"/>
      <c r="G65" s="32"/>
      <c r="H65" s="29"/>
    </row>
    <row r="66" spans="6:8" x14ac:dyDescent="0.3">
      <c r="F66" s="29"/>
      <c r="G66" s="29"/>
      <c r="H66" s="29"/>
    </row>
    <row r="67" spans="6:8" x14ac:dyDescent="0.3">
      <c r="F67" s="29"/>
      <c r="G67" s="29"/>
      <c r="H67" s="29"/>
    </row>
    <row r="68" spans="6:8" x14ac:dyDescent="0.3">
      <c r="F68" s="29"/>
      <c r="G68" s="29"/>
      <c r="H68" s="29"/>
    </row>
    <row r="69" spans="6:8" x14ac:dyDescent="0.3">
      <c r="F69" s="29"/>
      <c r="G69" s="29"/>
      <c r="H69" s="29"/>
    </row>
    <row r="70" spans="6:8" x14ac:dyDescent="0.3">
      <c r="F70" s="29"/>
      <c r="G70" s="29"/>
      <c r="H70" s="29"/>
    </row>
    <row r="71" spans="6:8" x14ac:dyDescent="0.3">
      <c r="F71" s="29"/>
      <c r="G71" s="29"/>
      <c r="H71" s="29"/>
    </row>
    <row r="77" spans="6:8" x14ac:dyDescent="0.3">
      <c r="F77" s="33"/>
    </row>
    <row r="78" spans="6:8" x14ac:dyDescent="0.3">
      <c r="F78" s="33"/>
    </row>
    <row r="79" spans="6:8" x14ac:dyDescent="0.3">
      <c r="F79" s="33"/>
    </row>
    <row r="80" spans="6:8" x14ac:dyDescent="0.3">
      <c r="F80" s="33"/>
    </row>
    <row r="81" spans="6:6" x14ac:dyDescent="0.3">
      <c r="F81" s="33"/>
    </row>
    <row r="82" spans="6:6" x14ac:dyDescent="0.3">
      <c r="F82" s="33"/>
    </row>
    <row r="83" spans="6:6" x14ac:dyDescent="0.3">
      <c r="F83" s="33"/>
    </row>
    <row r="84" spans="6:6" x14ac:dyDescent="0.3">
      <c r="F84" s="33"/>
    </row>
    <row r="85" spans="6:6" x14ac:dyDescent="0.3">
      <c r="F85" s="33"/>
    </row>
    <row r="86" spans="6:6" x14ac:dyDescent="0.3">
      <c r="F86" s="33"/>
    </row>
  </sheetData>
  <mergeCells count="5">
    <mergeCell ref="E44:F44"/>
    <mergeCell ref="H47:I47"/>
    <mergeCell ref="G31:H31"/>
    <mergeCell ref="L31:M31"/>
    <mergeCell ref="M48:N48"/>
  </mergeCells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L17" sqref="E7:L17"/>
    </sheetView>
  </sheetViews>
  <sheetFormatPr defaultRowHeight="15" x14ac:dyDescent="0.2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45" zoomScaleNormal="145" workbookViewId="0">
      <selection activeCell="J14" sqref="D5:J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0" workbookViewId="0">
      <selection activeCell="M12" sqref="M1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Listing1</vt:lpstr>
      <vt:lpstr>Listing2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ACER</cp:lastModifiedBy>
  <dcterms:created xsi:type="dcterms:W3CDTF">2014-10-16T12:20:47Z</dcterms:created>
  <dcterms:modified xsi:type="dcterms:W3CDTF">2025-03-08T09:24:20Z</dcterms:modified>
</cp:coreProperties>
</file>