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Report Making Cases\Unique Diamax Pvt. Ltd. - Katargam\"/>
    </mc:Choice>
  </mc:AlternateContent>
  <xr:revisionPtr revIDLastSave="0" documentId="13_ncr:1_{CDA0C1AC-0A2F-4E6C-ABF5-10AC82A91299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Valuation" sheetId="2" r:id="rId1"/>
    <sheet name="Sheet1" sheetId="3" r:id="rId2"/>
    <sheet name="Sheet2" sheetId="4" r:id="rId3"/>
    <sheet name="Sheet4" sheetId="6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32" i="4" l="1"/>
  <c r="G48" i="6"/>
  <c r="E32" i="4"/>
  <c r="D32" i="4"/>
  <c r="J30" i="2"/>
  <c r="M2" i="2"/>
  <c r="O18" i="2"/>
  <c r="N18" i="2"/>
  <c r="C18" i="2"/>
  <c r="K38" i="2"/>
  <c r="L39" i="2" s="1"/>
  <c r="N39" i="2" s="1"/>
  <c r="K40" i="2"/>
  <c r="L41" i="2"/>
  <c r="N41" i="2" s="1"/>
  <c r="D34" i="2"/>
  <c r="D33" i="2"/>
  <c r="Q17" i="2"/>
  <c r="Q16" i="2"/>
  <c r="Q15" i="2"/>
  <c r="Q14" i="2"/>
  <c r="Q13" i="2"/>
  <c r="Q12" i="2"/>
  <c r="Q11" i="2"/>
  <c r="Q10" i="2"/>
  <c r="Q9" i="2"/>
  <c r="Q8" i="2"/>
  <c r="Q18" i="2" s="1"/>
  <c r="O17" i="2"/>
  <c r="M17" i="2" s="1"/>
  <c r="H17" i="2"/>
  <c r="J17" i="2" s="1"/>
  <c r="K17" i="2" s="1"/>
  <c r="L17" i="2" s="1"/>
  <c r="N17" i="2" s="1"/>
  <c r="O16" i="2"/>
  <c r="H16" i="2"/>
  <c r="J16" i="2" s="1"/>
  <c r="K16" i="2" s="1"/>
  <c r="L16" i="2" s="1"/>
  <c r="N16" i="2" s="1"/>
  <c r="J27" i="2"/>
  <c r="D32" i="2" l="1"/>
  <c r="M3" i="2"/>
  <c r="M4" i="2" s="1"/>
  <c r="N42" i="2"/>
  <c r="M16" i="2"/>
  <c r="I16" i="2"/>
  <c r="I17" i="2"/>
  <c r="D23" i="3"/>
  <c r="C23" i="3"/>
  <c r="F2" i="2" l="1"/>
  <c r="I3" i="2"/>
  <c r="O8" i="2"/>
  <c r="H8" i="2"/>
  <c r="J8" i="2" s="1"/>
  <c r="K8" i="2" s="1"/>
  <c r="L8" i="2" s="1"/>
  <c r="N8" i="2" s="1"/>
  <c r="O11" i="2"/>
  <c r="H11" i="2"/>
  <c r="J11" i="2" s="1"/>
  <c r="K11" i="2" s="1"/>
  <c r="L11" i="2" s="1"/>
  <c r="N11" i="2" s="1"/>
  <c r="O10" i="2"/>
  <c r="H10" i="2"/>
  <c r="J10" i="2" s="1"/>
  <c r="K10" i="2" s="1"/>
  <c r="L10" i="2" s="1"/>
  <c r="N10" i="2" s="1"/>
  <c r="O9" i="2"/>
  <c r="H9" i="2"/>
  <c r="J9" i="2" s="1"/>
  <c r="K9" i="2" s="1"/>
  <c r="L9" i="2" s="1"/>
  <c r="N9" i="2" s="1"/>
  <c r="I9" i="2" l="1"/>
  <c r="M8" i="2"/>
  <c r="I10" i="2"/>
  <c r="I11" i="2"/>
  <c r="I8" i="2"/>
  <c r="M9" i="2"/>
  <c r="M10" i="2"/>
  <c r="M11" i="2"/>
  <c r="C28" i="2" l="1"/>
  <c r="C34" i="2" s="1"/>
  <c r="C23" i="2"/>
  <c r="C33" i="2" s="1"/>
  <c r="O15" i="2"/>
  <c r="H15" i="2"/>
  <c r="I15" i="2" s="1"/>
  <c r="O14" i="2"/>
  <c r="H14" i="2"/>
  <c r="O13" i="2"/>
  <c r="H13" i="2"/>
  <c r="I13" i="2" s="1"/>
  <c r="O12" i="2"/>
  <c r="H12" i="2"/>
  <c r="C4" i="2"/>
  <c r="J2" i="2"/>
  <c r="L2" i="2" s="1"/>
  <c r="C31" i="2" l="1"/>
  <c r="D31" i="2"/>
  <c r="D35" i="2" s="1"/>
  <c r="J15" i="2"/>
  <c r="K15" i="2" s="1"/>
  <c r="L15" i="2" s="1"/>
  <c r="N15" i="2" s="1"/>
  <c r="M15" i="2" s="1"/>
  <c r="J13" i="2"/>
  <c r="K13" i="2" s="1"/>
  <c r="L13" i="2" s="1"/>
  <c r="N13" i="2" s="1"/>
  <c r="M13" i="2" s="1"/>
  <c r="J12" i="2"/>
  <c r="K12" i="2" s="1"/>
  <c r="L12" i="2" s="1"/>
  <c r="N12" i="2" s="1"/>
  <c r="I12" i="2"/>
  <c r="J14" i="2"/>
  <c r="K14" i="2" s="1"/>
  <c r="L14" i="2" s="1"/>
  <c r="N14" i="2" s="1"/>
  <c r="M14" i="2" s="1"/>
  <c r="I14" i="2"/>
  <c r="D37" i="2" l="1"/>
  <c r="D36" i="2"/>
  <c r="C32" i="2"/>
  <c r="C38" i="2" s="1"/>
  <c r="M12" i="2"/>
  <c r="M18" i="2" s="1"/>
  <c r="L3" i="2" l="1"/>
  <c r="L4" i="2" s="1"/>
  <c r="C35" i="2"/>
  <c r="C37" i="2" s="1"/>
  <c r="P2" i="2" l="1"/>
  <c r="R2" i="2" s="1"/>
  <c r="P3" i="2"/>
  <c r="C36" i="2"/>
  <c r="R3" i="2" s="1"/>
  <c r="P4" i="2"/>
  <c r="R4" i="2" s="1"/>
</calcChain>
</file>

<file path=xl/sharedStrings.xml><?xml version="1.0" encoding="utf-8"?>
<sst xmlns="http://schemas.openxmlformats.org/spreadsheetml/2006/main" count="117" uniqueCount="93">
  <si>
    <t>Year Of Const.</t>
  </si>
  <si>
    <t>Valuation Year</t>
  </si>
  <si>
    <t>Total Life of Structure</t>
  </si>
  <si>
    <t>% of the depreciation rate to be deducted</t>
  </si>
  <si>
    <t>% Value</t>
  </si>
  <si>
    <t>Rate</t>
  </si>
  <si>
    <t>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</si>
  <si>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</si>
  <si>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</si>
  <si>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</si>
  <si>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</si>
  <si>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</si>
  <si>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</si>
  <si>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</si>
  <si>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 xml:space="preserve"> Value</t>
  </si>
  <si>
    <t>Built up area</t>
  </si>
  <si>
    <t>Interior and other Development</t>
  </si>
  <si>
    <t>Interior and Other Development</t>
  </si>
  <si>
    <t xml:space="preserve">Sr. No. </t>
  </si>
  <si>
    <t>Government value</t>
  </si>
  <si>
    <t>Depreciation</t>
  </si>
  <si>
    <t>Particulars</t>
  </si>
  <si>
    <t>Balance Life of Structures in Years</t>
  </si>
  <si>
    <t xml:space="preserve">Built Up Area </t>
  </si>
  <si>
    <t>Rent</t>
  </si>
  <si>
    <t>Residential</t>
  </si>
  <si>
    <t>Property Value</t>
  </si>
  <si>
    <t>Commercial</t>
  </si>
  <si>
    <t>Industrial</t>
  </si>
  <si>
    <t>Government rate</t>
  </si>
  <si>
    <t xml:space="preserve">Sq. M. </t>
  </si>
  <si>
    <t>Sq. Ft.</t>
  </si>
  <si>
    <t>(Sq. M. / Sq. Ft.)</t>
  </si>
  <si>
    <t>Sq. M. / Sq. Ft.</t>
  </si>
  <si>
    <t>Estimated Replacement Cost</t>
  </si>
  <si>
    <t xml:space="preserve">Depreciated Replacement Cost </t>
  </si>
  <si>
    <t xml:space="preserve">Depreciated Replacement Value </t>
  </si>
  <si>
    <t>Replacement Value</t>
  </si>
  <si>
    <r>
      <t>Insurable value (Depreciated Replacement Value (</t>
    </r>
    <r>
      <rPr>
        <b/>
        <sz val="11"/>
        <color theme="1"/>
        <rFont val="Rupee Foradian"/>
        <family val="2"/>
      </rPr>
      <t xml:space="preserve">` </t>
    </r>
    <r>
      <rPr>
        <b/>
        <sz val="11"/>
        <color theme="1"/>
        <rFont val="Arial Narrow"/>
        <family val="2"/>
      </rPr>
      <t>3,34,62,049.00) - Subsoil Structure Cost (15%)</t>
    </r>
  </si>
  <si>
    <t>Age Of Build</t>
  </si>
  <si>
    <t>(Years)</t>
  </si>
  <si>
    <r>
      <t>(</t>
    </r>
    <r>
      <rPr>
        <b/>
        <sz val="10.5"/>
        <rFont val="Rupee Foradian"/>
        <family val="2"/>
      </rPr>
      <t>`</t>
    </r>
    <r>
      <rPr>
        <b/>
        <sz val="10.5"/>
        <rFont val="Calibri"/>
        <family val="2"/>
      </rPr>
      <t>)</t>
    </r>
  </si>
  <si>
    <r>
      <t>(</t>
    </r>
    <r>
      <rPr>
        <b/>
        <sz val="10.5"/>
        <color rgb="FFFF0000"/>
        <rFont val="Rupee Foradian"/>
        <family val="2"/>
      </rPr>
      <t>`</t>
    </r>
    <r>
      <rPr>
        <b/>
        <sz val="10.5"/>
        <color rgb="FFFF0000"/>
        <rFont val="Calibri"/>
        <family val="2"/>
      </rPr>
      <t>)</t>
    </r>
  </si>
  <si>
    <t>Fair Market Value</t>
  </si>
  <si>
    <t>Stagewise pecentage of work completion</t>
  </si>
  <si>
    <t>Sr.</t>
  </si>
  <si>
    <t>Percentage</t>
  </si>
  <si>
    <t>RCC Footing/Foundation</t>
  </si>
  <si>
    <t>RCC Plinth</t>
  </si>
  <si>
    <t>Full Building RCC</t>
  </si>
  <si>
    <t>Internal Brick work</t>
  </si>
  <si>
    <t>External Brickwork</t>
  </si>
  <si>
    <t>Internal plastering</t>
  </si>
  <si>
    <t xml:space="preserve"> External plastering</t>
  </si>
  <si>
    <t>Doors &amp; Windows</t>
  </si>
  <si>
    <t>Flooring, Tiling, Kitchen Platform</t>
  </si>
  <si>
    <t>Internal painting</t>
  </si>
  <si>
    <t>External painting</t>
  </si>
  <si>
    <t>Electrification, plumbing &amp; Sanitary installation</t>
  </si>
  <si>
    <t>Lift Installation</t>
  </si>
  <si>
    <t>Passage, Staircase &amp; Lobby development</t>
  </si>
  <si>
    <t>External developments / Final finishing work</t>
  </si>
  <si>
    <t>yard</t>
  </si>
  <si>
    <t>1st Basement</t>
  </si>
  <si>
    <t>2nd Basement</t>
  </si>
  <si>
    <t>3rd Basement</t>
  </si>
  <si>
    <t>Ground / Parking</t>
  </si>
  <si>
    <t>1st Floor</t>
  </si>
  <si>
    <t>2nd Floor</t>
  </si>
  <si>
    <t>3rd Floor</t>
  </si>
  <si>
    <t>4th Floor</t>
  </si>
  <si>
    <t>5th Floor</t>
  </si>
  <si>
    <t>Stair &amp; Lift M/C</t>
  </si>
  <si>
    <t>Work Completion</t>
  </si>
  <si>
    <t>Proportioanate Value</t>
  </si>
  <si>
    <t>Total</t>
  </si>
  <si>
    <t>After completion</t>
  </si>
  <si>
    <t>present status</t>
  </si>
  <si>
    <t>Full Value after completion</t>
  </si>
  <si>
    <t>(A + B2)</t>
  </si>
  <si>
    <t>Part - A</t>
  </si>
  <si>
    <t>Land</t>
  </si>
  <si>
    <t>Part - B</t>
  </si>
  <si>
    <t>Buildings</t>
  </si>
  <si>
    <t>Area in Sq. M.</t>
  </si>
  <si>
    <r>
      <t>`</t>
    </r>
    <r>
      <rPr>
        <b/>
        <sz val="11"/>
        <rFont val="Arial Narrow"/>
        <family val="2"/>
      </rPr>
      <t xml:space="preserve"> 15,66,25,000/- </t>
    </r>
  </si>
  <si>
    <r>
      <t xml:space="preserve">` </t>
    </r>
    <r>
      <rPr>
        <b/>
        <sz val="11"/>
        <rFont val="Arial Narrow"/>
        <family val="2"/>
      </rPr>
      <t>13,52,15,960/-</t>
    </r>
  </si>
  <si>
    <r>
      <t xml:space="preserve">` </t>
    </r>
    <r>
      <rPr>
        <b/>
        <sz val="11"/>
        <rFont val="Arial Narrow"/>
        <family val="2"/>
      </rPr>
      <t>7,03,12,300/-</t>
    </r>
  </si>
  <si>
    <t xml:space="preserve"> (A + B1)</t>
  </si>
  <si>
    <t>Proportionate Value as on Today  (75%)</t>
  </si>
  <si>
    <r>
      <t xml:space="preserve">` </t>
    </r>
    <r>
      <rPr>
        <b/>
        <sz val="11"/>
        <color theme="1"/>
        <rFont val="Arial Narrow"/>
        <family val="2"/>
      </rPr>
      <t>29,18,40,960</t>
    </r>
    <r>
      <rPr>
        <sz val="11"/>
        <color theme="1"/>
        <rFont val="Arial Narrow"/>
        <family val="2"/>
      </rPr>
      <t>/-</t>
    </r>
  </si>
  <si>
    <r>
      <t xml:space="preserve">` </t>
    </r>
    <r>
      <rPr>
        <b/>
        <sz val="11"/>
        <color theme="1"/>
        <rFont val="Arial Narrow"/>
        <family val="2"/>
      </rPr>
      <t>25,80,36,970</t>
    </r>
    <r>
      <rPr>
        <sz val="11"/>
        <color theme="1"/>
        <rFont val="Arial Narrow"/>
        <family val="2"/>
      </rPr>
      <t>/-</t>
    </r>
  </si>
  <si>
    <t>Sr. 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</si>
</sst>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1"/>
      <color theme="1"/>
      <name val="Calibri"/>
      <family val="2"/>
      <scheme val="minor"/>
    </font>
    <font>
      <b/>
      <sz val="11"/>
      <color theme="1"/>
      <name val="Rupee Foradian"/>
      <family val="2"/>
    </font>
    <font>
      <b/>
      <sz val="10.5"/>
      <color theme="1"/>
      <name val="Arial Narrow"/>
      <family val="2"/>
    </font>
    <font>
      <b/>
      <sz val="10.5"/>
      <color rgb="FFFF0000"/>
      <name val="Arial Narrow"/>
      <family val="2"/>
    </font>
    <font>
      <b/>
      <sz val="10.5"/>
      <name val="Arial Narrow"/>
      <family val="2"/>
    </font>
    <font>
      <b/>
      <sz val="10.5"/>
      <color rgb="FFFF0000"/>
      <name val="Calibri"/>
      <family val="2"/>
    </font>
    <font>
      <b/>
      <sz val="10.5"/>
      <name val="Calibri"/>
      <family val="2"/>
    </font>
    <font>
      <b/>
      <sz val="10.5"/>
      <name val="Rupee Foradian"/>
      <family val="2"/>
    </font>
    <font>
      <b/>
      <sz val="10.5"/>
      <color rgb="FFFF0000"/>
      <name val="Rupee Foradian"/>
      <family val="2"/>
    </font>
    <font>
      <sz val="10.5"/>
      <color theme="1"/>
      <name val="Arial Narrow"/>
      <family val="2"/>
    </font>
    <font>
      <sz val="10.5"/>
      <color rgb="FF000000"/>
      <name val="Arial Narrow"/>
      <family val="2"/>
    </font>
    <font>
      <sz val="10.5"/>
      <name val="Arial Narrow"/>
      <family val="2"/>
    </font>
    <font>
      <sz val="10.5"/>
      <color rgb="FFFF0000"/>
      <name val="Arial Narrow"/>
      <family val="2"/>
    </font>
    <font>
      <b/>
      <sz val="11"/>
      <color theme="1"/>
      <name val="Calibri"/>
      <family val="2"/>
      <scheme val="minor"/>
    </font>
    <font>
      <b/>
      <sz val="11"/>
      <name val="Arial Narrow"/>
      <family val="2"/>
    </font>
    <font>
      <b/>
      <sz val="11"/>
      <name val="Rupee Foradian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10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0" xfId="0" applyFont="1"/>
    <xf numFmtId="0" fontId="5" fillId="0" borderId="0" xfId="0" applyFont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5" fillId="0" borderId="0" xfId="0" applyFont="1" applyAlignment="1">
      <alignment wrapText="1"/>
    </xf>
    <xf numFmtId="0" fontId="7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Alignment="1">
      <alignment vertical="top"/>
    </xf>
    <xf numFmtId="4" fontId="1" fillId="0" borderId="0" xfId="0" applyNumberFormat="1" applyFont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7" fillId="0" borderId="0" xfId="0" applyNumberFormat="1" applyFont="1"/>
    <xf numFmtId="0" fontId="7" fillId="0" borderId="0" xfId="0" applyFont="1"/>
    <xf numFmtId="0" fontId="6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6" fillId="0" borderId="1" xfId="0" applyFont="1" applyBorder="1"/>
    <xf numFmtId="4" fontId="6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0" fontId="3" fillId="0" borderId="0" xfId="0" applyFont="1" applyAlignment="1">
      <alignment horizontal="center"/>
    </xf>
    <xf numFmtId="4" fontId="3" fillId="0" borderId="2" xfId="0" applyNumberFormat="1" applyFont="1" applyBorder="1" applyAlignment="1">
      <alignment vertical="top"/>
    </xf>
    <xf numFmtId="0" fontId="3" fillId="0" borderId="0" xfId="0" applyFont="1" applyAlignment="1">
      <alignment horizontal="center" wrapText="1"/>
    </xf>
    <xf numFmtId="2" fontId="3" fillId="0" borderId="0" xfId="0" applyNumberFormat="1" applyFont="1"/>
    <xf numFmtId="0" fontId="1" fillId="0" borderId="0" xfId="0" applyFont="1" applyAlignment="1">
      <alignment horizontal="right" vertical="top" wrapText="1"/>
    </xf>
    <xf numFmtId="0" fontId="8" fillId="0" borderId="0" xfId="0" applyFont="1" applyAlignment="1">
      <alignment horizontal="left" vertical="top" wrapText="1"/>
    </xf>
    <xf numFmtId="0" fontId="5" fillId="0" borderId="0" xfId="0" applyFont="1" applyAlignment="1">
      <alignment horizontal="center" vertical="top" wrapText="1"/>
    </xf>
    <xf numFmtId="0" fontId="3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 vertical="top" wrapText="1"/>
    </xf>
    <xf numFmtId="0" fontId="8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/>
    </xf>
    <xf numFmtId="3" fontId="6" fillId="0" borderId="1" xfId="0" applyNumberFormat="1" applyFont="1" applyBorder="1" applyAlignment="1">
      <alignment vertical="top"/>
    </xf>
    <xf numFmtId="3" fontId="3" fillId="0" borderId="0" xfId="0" applyNumberFormat="1" applyFont="1"/>
    <xf numFmtId="3" fontId="3" fillId="0" borderId="1" xfId="0" applyNumberFormat="1" applyFont="1" applyBorder="1"/>
    <xf numFmtId="3" fontId="6" fillId="0" borderId="1" xfId="0" applyNumberFormat="1" applyFont="1" applyBorder="1"/>
    <xf numFmtId="0" fontId="5" fillId="0" borderId="0" xfId="0" applyFont="1"/>
    <xf numFmtId="3" fontId="5" fillId="0" borderId="0" xfId="0" applyNumberFormat="1" applyFont="1"/>
    <xf numFmtId="0" fontId="1" fillId="0" borderId="0" xfId="0" applyFont="1" applyAlignment="1">
      <alignment vertical="center"/>
    </xf>
    <xf numFmtId="3" fontId="1" fillId="0" borderId="0" xfId="0" applyNumberFormat="1" applyFont="1"/>
    <xf numFmtId="3" fontId="3" fillId="0" borderId="0" xfId="0" applyNumberFormat="1" applyFont="1" applyAlignment="1">
      <alignment vertical="top"/>
    </xf>
    <xf numFmtId="3" fontId="7" fillId="0" borderId="0" xfId="0" applyNumberFormat="1" applyFont="1" applyAlignment="1">
      <alignment vertical="top"/>
    </xf>
    <xf numFmtId="164" fontId="3" fillId="0" borderId="0" xfId="1" applyNumberFormat="1" applyFont="1" applyAlignment="1">
      <alignment vertical="top"/>
    </xf>
    <xf numFmtId="3" fontId="7" fillId="0" borderId="0" xfId="0" applyNumberFormat="1" applyFont="1"/>
    <xf numFmtId="0" fontId="12" fillId="0" borderId="0" xfId="0" applyFont="1" applyAlignment="1">
      <alignment horizontal="center"/>
    </xf>
    <xf numFmtId="0" fontId="11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 vertical="top" wrapText="1" shrinkToFit="1"/>
    </xf>
    <xf numFmtId="0" fontId="12" fillId="0" borderId="1" xfId="0" applyFont="1" applyBorder="1" applyAlignment="1">
      <alignment horizontal="center" vertical="top" wrapText="1" shrinkToFit="1"/>
    </xf>
    <xf numFmtId="0" fontId="14" fillId="0" borderId="1" xfId="0" applyFont="1" applyBorder="1" applyAlignment="1">
      <alignment horizontal="center" vertical="top" wrapText="1" shrinkToFit="1"/>
    </xf>
    <xf numFmtId="0" fontId="12" fillId="0" borderId="1" xfId="0" applyFont="1" applyBorder="1" applyAlignment="1">
      <alignment horizontal="center" vertical="top" wrapText="1"/>
    </xf>
    <xf numFmtId="0" fontId="15" fillId="0" borderId="1" xfId="0" applyFont="1" applyBorder="1" applyAlignment="1">
      <alignment horizontal="center" vertical="top" wrapText="1" shrinkToFit="1"/>
    </xf>
    <xf numFmtId="0" fontId="18" fillId="0" borderId="1" xfId="0" applyFont="1" applyBorder="1" applyAlignment="1">
      <alignment horizontal="center" vertical="top"/>
    </xf>
    <xf numFmtId="0" fontId="19" fillId="0" borderId="1" xfId="0" applyFont="1" applyBorder="1" applyAlignment="1">
      <alignment vertical="top" wrapText="1"/>
    </xf>
    <xf numFmtId="4" fontId="18" fillId="0" borderId="1" xfId="0" applyNumberFormat="1" applyFont="1" applyBorder="1" applyAlignment="1">
      <alignment horizontal="right" vertical="top" wrapText="1"/>
    </xf>
    <xf numFmtId="0" fontId="20" fillId="0" borderId="1" xfId="0" applyFont="1" applyBorder="1" applyAlignment="1">
      <alignment horizontal="right" vertical="top" wrapText="1"/>
    </xf>
    <xf numFmtId="3" fontId="19" fillId="0" borderId="1" xfId="0" applyNumberFormat="1" applyFont="1" applyBorder="1" applyAlignment="1">
      <alignment horizontal="right" vertical="top" wrapText="1"/>
    </xf>
    <xf numFmtId="3" fontId="21" fillId="0" borderId="1" xfId="0" applyNumberFormat="1" applyFont="1" applyBorder="1" applyAlignment="1">
      <alignment vertical="top"/>
    </xf>
    <xf numFmtId="0" fontId="18" fillId="0" borderId="1" xfId="0" applyFont="1" applyBorder="1" applyAlignment="1">
      <alignment horizontal="center"/>
    </xf>
    <xf numFmtId="3" fontId="21" fillId="0" borderId="1" xfId="0" applyNumberFormat="1" applyFont="1" applyBorder="1"/>
    <xf numFmtId="0" fontId="18" fillId="0" borderId="1" xfId="0" applyFont="1" applyBorder="1" applyAlignment="1">
      <alignment vertical="top" wrapText="1"/>
    </xf>
    <xf numFmtId="0" fontId="18" fillId="0" borderId="1" xfId="0" applyFont="1" applyBorder="1" applyAlignment="1">
      <alignment vertical="top"/>
    </xf>
    <xf numFmtId="0" fontId="21" fillId="0" borderId="1" xfId="0" applyFont="1" applyBorder="1" applyAlignment="1">
      <alignment vertical="top"/>
    </xf>
    <xf numFmtId="3" fontId="18" fillId="0" borderId="1" xfId="0" applyNumberFormat="1" applyFont="1" applyBorder="1" applyAlignment="1">
      <alignment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49" fontId="0" fillId="0" borderId="0" xfId="0" applyNumberFormat="1" applyAlignment="1">
      <alignment horizontal="center" vertical="top"/>
    </xf>
    <xf numFmtId="0" fontId="22" fillId="0" borderId="6" xfId="0" applyFont="1" applyBorder="1" applyAlignment="1">
      <alignment horizontal="center" vertical="top"/>
    </xf>
    <xf numFmtId="0" fontId="22" fillId="0" borderId="6" xfId="0" applyFont="1" applyBorder="1" applyAlignment="1">
      <alignment horizontal="center" vertical="top" wrapText="1"/>
    </xf>
    <xf numFmtId="49" fontId="22" fillId="0" borderId="6" xfId="0" applyNumberFormat="1" applyFont="1" applyBorder="1" applyAlignment="1">
      <alignment horizontal="center" vertical="top"/>
    </xf>
    <xf numFmtId="0" fontId="22" fillId="0" borderId="0" xfId="0" applyFont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49" fontId="0" fillId="0" borderId="9" xfId="0" applyNumberFormat="1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2" fontId="0" fillId="0" borderId="11" xfId="0" applyNumberFormat="1" applyBorder="1" applyAlignment="1">
      <alignment horizontal="center" vertical="top"/>
    </xf>
    <xf numFmtId="0" fontId="0" fillId="0" borderId="12" xfId="0" applyBorder="1" applyAlignment="1">
      <alignment horizontal="center" vertical="top" wrapText="1"/>
    </xf>
    <xf numFmtId="2" fontId="0" fillId="0" borderId="13" xfId="0" applyNumberFormat="1" applyBorder="1" applyAlignment="1">
      <alignment horizontal="center" vertical="top"/>
    </xf>
    <xf numFmtId="2" fontId="0" fillId="0" borderId="0" xfId="0" applyNumberFormat="1" applyAlignment="1">
      <alignment horizontal="center" vertical="top"/>
    </xf>
    <xf numFmtId="9" fontId="1" fillId="0" borderId="0" xfId="0" applyNumberFormat="1" applyFont="1" applyAlignment="1">
      <alignment vertical="top"/>
    </xf>
    <xf numFmtId="4" fontId="11" fillId="0" borderId="1" xfId="0" applyNumberFormat="1" applyFont="1" applyBorder="1" applyAlignment="1">
      <alignment vertical="top"/>
    </xf>
    <xf numFmtId="164" fontId="1" fillId="0" borderId="0" xfId="1" applyNumberFormat="1" applyFont="1" applyAlignment="1">
      <alignment horizontal="right" vertical="top"/>
    </xf>
    <xf numFmtId="164" fontId="3" fillId="0" borderId="0" xfId="0" applyNumberFormat="1" applyFont="1"/>
    <xf numFmtId="0" fontId="5" fillId="0" borderId="5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22" fillId="0" borderId="0" xfId="0" applyFont="1" applyAlignment="1">
      <alignment horizontal="center" vertical="top"/>
    </xf>
    <xf numFmtId="0" fontId="23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vertical="center" wrapText="1"/>
    </xf>
    <xf numFmtId="43" fontId="6" fillId="0" borderId="6" xfId="1" applyFont="1" applyBorder="1"/>
    <xf numFmtId="0" fontId="24" fillId="0" borderId="6" xfId="0" applyFont="1" applyBorder="1" applyAlignment="1">
      <alignment horizontal="right" vertical="center" wrapText="1"/>
    </xf>
    <xf numFmtId="0" fontId="5" fillId="0" borderId="6" xfId="0" applyFont="1" applyBorder="1" applyAlignment="1">
      <alignment horizontal="center" vertical="top" wrapText="1"/>
    </xf>
    <xf numFmtId="0" fontId="5" fillId="0" borderId="6" xfId="0" applyFont="1" applyBorder="1" applyAlignment="1">
      <alignment wrapText="1"/>
    </xf>
    <xf numFmtId="0" fontId="10" fillId="0" borderId="6" xfId="0" applyFont="1" applyBorder="1" applyAlignment="1">
      <alignment horizontal="right" vertical="center" wrapText="1"/>
    </xf>
    <xf numFmtId="0" fontId="5" fillId="0" borderId="6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239349</xdr:colOff>
      <xdr:row>28</xdr:row>
      <xdr:rowOff>143639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6A2901-3321-40D1-BEAB-6CC4088B8B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73749" cy="547763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410823</xdr:colOff>
      <xdr:row>42</xdr:row>
      <xdr:rowOff>77327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18452F6-A4BA-41BB-9363-C01F72DF98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45223" cy="80783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73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J66" sqref="J66"/>
    </sheetView>
  </sheetViews>
  <sheetFormatPr defaultRowHeight="16.5" x14ac:dyDescent="0.3"/>
  <cols>
    <col min="1" max="1" width="9.140625" style="36"/>
    <col min="2" max="2" width="28.7109375" style="2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7" width="13.85546875" style="5" bestFit="1" customWidth="1"/>
    <col min="8" max="8" width="15.28515625" style="5" bestFit="1" customWidth="1"/>
    <col min="9" max="9" width="15.28515625" style="5" customWidth="1"/>
    <col min="10" max="10" width="13.85546875" style="1" bestFit="1" customWidth="1"/>
    <col min="11" max="11" width="15.42578125" style="5" bestFit="1" customWidth="1"/>
    <col min="12" max="12" width="14.140625" style="1" customWidth="1"/>
    <col min="13" max="13" width="13.28515625" style="5" bestFit="1" customWidth="1"/>
    <col min="14" max="14" width="14.85546875" style="5" customWidth="1"/>
    <col min="15" max="15" width="14.85546875" style="5" bestFit="1" customWidth="1"/>
    <col min="16" max="16" width="14.28515625" style="1" bestFit="1" customWidth="1"/>
    <col min="17" max="17" width="17" style="1" bestFit="1" customWidth="1"/>
    <col min="18" max="18" width="10.28515625" style="1" bestFit="1" customWidth="1"/>
    <col min="19" max="19" width="10.85546875" style="1" bestFit="1" customWidth="1"/>
    <col min="20" max="23" width="9.140625" style="1"/>
    <col min="24" max="24" width="11" style="1" bestFit="1" customWidth="1"/>
    <col min="25" max="16384" width="9.140625" style="1"/>
  </cols>
  <sheetData>
    <row r="1" spans="1:19" x14ac:dyDescent="0.3">
      <c r="B1" s="10" t="s">
        <v>11</v>
      </c>
      <c r="E1" s="1" t="s">
        <v>30</v>
      </c>
      <c r="F1" s="5" t="s">
        <v>31</v>
      </c>
      <c r="H1" s="5" t="s">
        <v>29</v>
      </c>
      <c r="K1" s="5" t="s">
        <v>19</v>
      </c>
      <c r="L1" s="6" t="s">
        <v>76</v>
      </c>
      <c r="M1" s="6" t="s">
        <v>77</v>
      </c>
      <c r="O1" s="5" t="s">
        <v>24</v>
      </c>
      <c r="R1" s="5" t="s">
        <v>24</v>
      </c>
    </row>
    <row r="2" spans="1:19" x14ac:dyDescent="0.3">
      <c r="B2" s="20" t="s">
        <v>9</v>
      </c>
      <c r="C2" s="44">
        <v>1253</v>
      </c>
      <c r="D2" s="5" t="s">
        <v>33</v>
      </c>
      <c r="E2" s="4">
        <v>0</v>
      </c>
      <c r="F2" s="4">
        <f>MROUND(E2*10.764,1)</f>
        <v>0</v>
      </c>
      <c r="G2" s="22"/>
      <c r="H2" s="1" t="s">
        <v>30</v>
      </c>
      <c r="I2" s="44">
        <v>0</v>
      </c>
      <c r="J2" s="44">
        <f>C2</f>
        <v>1253</v>
      </c>
      <c r="K2" s="44">
        <v>18900</v>
      </c>
      <c r="L2" s="38">
        <f>J2*K2</f>
        <v>23681700</v>
      </c>
      <c r="M2" s="38">
        <f>L2</f>
        <v>23681700</v>
      </c>
      <c r="O2" s="41" t="s">
        <v>26</v>
      </c>
      <c r="P2" s="42">
        <f>C35</f>
        <v>291840960</v>
      </c>
      <c r="R2" s="17">
        <f>P2*0.025/12</f>
        <v>608002</v>
      </c>
      <c r="S2" s="15" t="s">
        <v>25</v>
      </c>
    </row>
    <row r="3" spans="1:19" x14ac:dyDescent="0.3">
      <c r="B3" s="21" t="s">
        <v>5</v>
      </c>
      <c r="C3" s="15">
        <v>125000</v>
      </c>
      <c r="D3" s="12"/>
      <c r="E3" s="23"/>
      <c r="F3" s="23"/>
      <c r="G3" s="12"/>
      <c r="H3" s="1" t="s">
        <v>31</v>
      </c>
      <c r="I3" s="44">
        <f>MROUND(I2/10.764,1)</f>
        <v>0</v>
      </c>
      <c r="J3" s="44"/>
      <c r="K3" s="38"/>
      <c r="L3" s="38">
        <f>N18</f>
        <v>135215960</v>
      </c>
      <c r="M3" s="87">
        <f>Q18</f>
        <v>101411970</v>
      </c>
      <c r="O3" s="41" t="s">
        <v>26</v>
      </c>
      <c r="P3" s="42">
        <f>C35</f>
        <v>291840960</v>
      </c>
      <c r="Q3" s="5"/>
      <c r="R3" s="17">
        <f>P3*0.04/12</f>
        <v>972803.20000000007</v>
      </c>
      <c r="S3" s="43" t="s">
        <v>27</v>
      </c>
    </row>
    <row r="4" spans="1:19" x14ac:dyDescent="0.3">
      <c r="B4" s="28" t="s">
        <v>14</v>
      </c>
      <c r="C4" s="38">
        <f>ROUND((C2*C3),0)</f>
        <v>156625000</v>
      </c>
      <c r="F4" s="19"/>
      <c r="G4" s="19"/>
      <c r="I4" s="38"/>
      <c r="J4" s="44"/>
      <c r="K4" s="38"/>
      <c r="L4" s="38">
        <f>SUM(L2:L3)</f>
        <v>158897660</v>
      </c>
      <c r="M4" s="38">
        <f>SUM(M2:M3)</f>
        <v>125093670</v>
      </c>
      <c r="O4" s="41" t="s">
        <v>26</v>
      </c>
      <c r="P4" s="42">
        <f>C35</f>
        <v>291840960</v>
      </c>
      <c r="Q4" s="5"/>
      <c r="R4" s="17">
        <f>P4*0.033/12</f>
        <v>802562.64</v>
      </c>
      <c r="S4" s="15" t="s">
        <v>28</v>
      </c>
    </row>
    <row r="5" spans="1:19" x14ac:dyDescent="0.3">
      <c r="B5" s="10" t="s">
        <v>12</v>
      </c>
    </row>
    <row r="6" spans="1:19" s="3" customFormat="1" ht="57" x14ac:dyDescent="0.2">
      <c r="A6" s="50" t="s">
        <v>18</v>
      </c>
      <c r="B6" s="51" t="s">
        <v>21</v>
      </c>
      <c r="C6" s="51" t="s">
        <v>23</v>
      </c>
      <c r="D6" s="51" t="s">
        <v>0</v>
      </c>
      <c r="E6" s="51" t="s">
        <v>1</v>
      </c>
      <c r="F6" s="51" t="s">
        <v>2</v>
      </c>
      <c r="G6" s="51" t="s">
        <v>34</v>
      </c>
      <c r="H6" s="52" t="s">
        <v>39</v>
      </c>
      <c r="I6" s="52" t="s">
        <v>22</v>
      </c>
      <c r="J6" s="53" t="s">
        <v>3</v>
      </c>
      <c r="K6" s="53" t="s">
        <v>4</v>
      </c>
      <c r="L6" s="52" t="s">
        <v>35</v>
      </c>
      <c r="M6" s="54" t="s">
        <v>20</v>
      </c>
      <c r="N6" s="54" t="s">
        <v>36</v>
      </c>
      <c r="O6" s="54" t="s">
        <v>37</v>
      </c>
      <c r="P6" s="3" t="s">
        <v>73</v>
      </c>
      <c r="Q6" s="3" t="s">
        <v>74</v>
      </c>
    </row>
    <row r="7" spans="1:19" s="3" customFormat="1" ht="14.25" x14ac:dyDescent="0.2">
      <c r="A7" s="50"/>
      <c r="B7" s="51"/>
      <c r="C7" s="52" t="s">
        <v>32</v>
      </c>
      <c r="D7" s="51"/>
      <c r="E7" s="51"/>
      <c r="F7" s="51"/>
      <c r="G7" s="55" t="s">
        <v>41</v>
      </c>
      <c r="H7" s="49" t="s">
        <v>40</v>
      </c>
      <c r="I7" s="49" t="s">
        <v>40</v>
      </c>
      <c r="J7" s="53"/>
      <c r="K7" s="53"/>
      <c r="L7" s="53" t="s">
        <v>42</v>
      </c>
      <c r="M7" s="53" t="s">
        <v>42</v>
      </c>
      <c r="N7" s="53" t="s">
        <v>42</v>
      </c>
      <c r="O7" s="53" t="s">
        <v>42</v>
      </c>
    </row>
    <row r="8" spans="1:19" s="8" customFormat="1" x14ac:dyDescent="0.25">
      <c r="A8" s="56">
        <v>1</v>
      </c>
      <c r="B8" s="57" t="s">
        <v>63</v>
      </c>
      <c r="C8" s="58">
        <v>695.94</v>
      </c>
      <c r="D8" s="59">
        <v>2024</v>
      </c>
      <c r="E8" s="59">
        <v>2024</v>
      </c>
      <c r="F8" s="59">
        <v>60</v>
      </c>
      <c r="G8" s="60">
        <v>22000</v>
      </c>
      <c r="H8" s="61">
        <f t="shared" ref="H8" si="0">E8-D8</f>
        <v>0</v>
      </c>
      <c r="I8" s="61">
        <f t="shared" ref="I8" si="1">F8-H8</f>
        <v>60</v>
      </c>
      <c r="J8" s="61">
        <f t="shared" ref="J8" si="2">IF(H8&gt;=5,90*H8/F8,0)</f>
        <v>0</v>
      </c>
      <c r="K8" s="61">
        <f t="shared" ref="K8" si="3">G8/100*J8</f>
        <v>0</v>
      </c>
      <c r="L8" s="61">
        <f t="shared" ref="L8" si="4">ROUND((G8-K8),0)</f>
        <v>22000</v>
      </c>
      <c r="M8" s="61">
        <f t="shared" ref="M8" si="5">O8-N8</f>
        <v>0</v>
      </c>
      <c r="N8" s="61">
        <f t="shared" ref="N8" si="6">ROUND((L8*C8),0)</f>
        <v>15310680</v>
      </c>
      <c r="O8" s="61">
        <f t="shared" ref="O8" si="7">ROUND((C8*G8),0)</f>
        <v>15310680</v>
      </c>
      <c r="P8" s="84">
        <v>0.75</v>
      </c>
      <c r="Q8" s="86">
        <f>MROUND(O8*P8,1)</f>
        <v>11483010</v>
      </c>
    </row>
    <row r="9" spans="1:19" s="8" customFormat="1" x14ac:dyDescent="0.25">
      <c r="A9" s="56">
        <v>2</v>
      </c>
      <c r="B9" s="57" t="s">
        <v>64</v>
      </c>
      <c r="C9" s="58">
        <v>695.94</v>
      </c>
      <c r="D9" s="59">
        <v>2024</v>
      </c>
      <c r="E9" s="59">
        <v>2024</v>
      </c>
      <c r="F9" s="59">
        <v>60</v>
      </c>
      <c r="G9" s="60">
        <v>22000</v>
      </c>
      <c r="H9" s="61">
        <f t="shared" ref="H9:H11" si="8">E9-D9</f>
        <v>0</v>
      </c>
      <c r="I9" s="61">
        <f t="shared" ref="I9:I15" si="9">F9-H9</f>
        <v>60</v>
      </c>
      <c r="J9" s="61">
        <f t="shared" ref="J9:J11" si="10">IF(H9&gt;=5,90*H9/F9,0)</f>
        <v>0</v>
      </c>
      <c r="K9" s="61">
        <f t="shared" ref="K9:K11" si="11">G9/100*J9</f>
        <v>0</v>
      </c>
      <c r="L9" s="61">
        <f t="shared" ref="L9:L11" si="12">ROUND((G9-K9),0)</f>
        <v>22000</v>
      </c>
      <c r="M9" s="61">
        <f t="shared" ref="M9:M11" si="13">O9-N9</f>
        <v>0</v>
      </c>
      <c r="N9" s="61">
        <f t="shared" ref="N9:N11" si="14">ROUND((L9*C9),0)</f>
        <v>15310680</v>
      </c>
      <c r="O9" s="61">
        <f t="shared" ref="O9:O11" si="15">ROUND((C9*G9),0)</f>
        <v>15310680</v>
      </c>
      <c r="P9" s="84">
        <v>0.75</v>
      </c>
      <c r="Q9" s="86">
        <f t="shared" ref="Q9:Q17" si="16">MROUND(O9*P9,1)</f>
        <v>11483010</v>
      </c>
    </row>
    <row r="10" spans="1:19" s="8" customFormat="1" ht="17.25" customHeight="1" x14ac:dyDescent="0.25">
      <c r="A10" s="56">
        <v>3</v>
      </c>
      <c r="B10" s="57" t="s">
        <v>65</v>
      </c>
      <c r="C10" s="58">
        <v>695.94</v>
      </c>
      <c r="D10" s="59">
        <v>2024</v>
      </c>
      <c r="E10" s="59">
        <v>2024</v>
      </c>
      <c r="F10" s="59">
        <v>60</v>
      </c>
      <c r="G10" s="60">
        <v>22000</v>
      </c>
      <c r="H10" s="61">
        <f t="shared" si="8"/>
        <v>0</v>
      </c>
      <c r="I10" s="61">
        <f t="shared" si="9"/>
        <v>60</v>
      </c>
      <c r="J10" s="61">
        <f t="shared" si="10"/>
        <v>0</v>
      </c>
      <c r="K10" s="61">
        <f t="shared" si="11"/>
        <v>0</v>
      </c>
      <c r="L10" s="61">
        <f t="shared" si="12"/>
        <v>22000</v>
      </c>
      <c r="M10" s="61">
        <f t="shared" si="13"/>
        <v>0</v>
      </c>
      <c r="N10" s="61">
        <f t="shared" si="14"/>
        <v>15310680</v>
      </c>
      <c r="O10" s="61">
        <f t="shared" si="15"/>
        <v>15310680</v>
      </c>
      <c r="P10" s="84">
        <v>0.75</v>
      </c>
      <c r="Q10" s="86">
        <f t="shared" si="16"/>
        <v>11483010</v>
      </c>
    </row>
    <row r="11" spans="1:19" s="8" customFormat="1" x14ac:dyDescent="0.25">
      <c r="A11" s="56">
        <v>4</v>
      </c>
      <c r="B11" s="57" t="s">
        <v>66</v>
      </c>
      <c r="C11" s="58">
        <v>620.26</v>
      </c>
      <c r="D11" s="59">
        <v>2024</v>
      </c>
      <c r="E11" s="59">
        <v>2024</v>
      </c>
      <c r="F11" s="59">
        <v>60</v>
      </c>
      <c r="G11" s="60">
        <v>22000</v>
      </c>
      <c r="H11" s="61">
        <f t="shared" si="8"/>
        <v>0</v>
      </c>
      <c r="I11" s="61">
        <f t="shared" si="9"/>
        <v>60</v>
      </c>
      <c r="J11" s="61">
        <f t="shared" si="10"/>
        <v>0</v>
      </c>
      <c r="K11" s="61">
        <f t="shared" si="11"/>
        <v>0</v>
      </c>
      <c r="L11" s="61">
        <f t="shared" si="12"/>
        <v>22000</v>
      </c>
      <c r="M11" s="61">
        <f t="shared" si="13"/>
        <v>0</v>
      </c>
      <c r="N11" s="61">
        <f t="shared" si="14"/>
        <v>13645720</v>
      </c>
      <c r="O11" s="61">
        <f t="shared" si="15"/>
        <v>13645720</v>
      </c>
      <c r="P11" s="84">
        <v>0.75</v>
      </c>
      <c r="Q11" s="86">
        <f t="shared" si="16"/>
        <v>10234290</v>
      </c>
    </row>
    <row r="12" spans="1:19" s="8" customFormat="1" x14ac:dyDescent="0.25">
      <c r="A12" s="56">
        <v>5</v>
      </c>
      <c r="B12" s="57" t="s">
        <v>67</v>
      </c>
      <c r="C12" s="58">
        <v>559.51</v>
      </c>
      <c r="D12" s="59">
        <v>2024</v>
      </c>
      <c r="E12" s="59">
        <v>2024</v>
      </c>
      <c r="F12" s="59">
        <v>60</v>
      </c>
      <c r="G12" s="60">
        <v>22000</v>
      </c>
      <c r="H12" s="61">
        <f t="shared" ref="H12:H15" si="17">E12-D12</f>
        <v>0</v>
      </c>
      <c r="I12" s="61">
        <f t="shared" si="9"/>
        <v>60</v>
      </c>
      <c r="J12" s="61">
        <f t="shared" ref="J12:J15" si="18">IF(H12&gt;=5,90*H12/F12,0)</f>
        <v>0</v>
      </c>
      <c r="K12" s="61">
        <f t="shared" ref="K12:K15" si="19">G12/100*J12</f>
        <v>0</v>
      </c>
      <c r="L12" s="61">
        <f t="shared" ref="L12:L15" si="20">ROUND((G12-K12),0)</f>
        <v>22000</v>
      </c>
      <c r="M12" s="61">
        <f t="shared" ref="M12:M15" si="21">O12-N12</f>
        <v>0</v>
      </c>
      <c r="N12" s="61">
        <f t="shared" ref="N12:N15" si="22">ROUND((L12*C12),0)</f>
        <v>12309220</v>
      </c>
      <c r="O12" s="61">
        <f t="shared" ref="O12:O15" si="23">ROUND((C12*G12),0)</f>
        <v>12309220</v>
      </c>
      <c r="P12" s="84">
        <v>0.75</v>
      </c>
      <c r="Q12" s="86">
        <f t="shared" si="16"/>
        <v>9231915</v>
      </c>
    </row>
    <row r="13" spans="1:19" x14ac:dyDescent="0.3">
      <c r="A13" s="62">
        <v>6</v>
      </c>
      <c r="B13" s="57" t="s">
        <v>68</v>
      </c>
      <c r="C13" s="58">
        <v>706.12</v>
      </c>
      <c r="D13" s="59">
        <v>2024</v>
      </c>
      <c r="E13" s="59">
        <v>2024</v>
      </c>
      <c r="F13" s="59">
        <v>60</v>
      </c>
      <c r="G13" s="60">
        <v>22000</v>
      </c>
      <c r="H13" s="61">
        <f t="shared" si="17"/>
        <v>0</v>
      </c>
      <c r="I13" s="61">
        <f t="shared" si="9"/>
        <v>60</v>
      </c>
      <c r="J13" s="61">
        <f t="shared" si="18"/>
        <v>0</v>
      </c>
      <c r="K13" s="61">
        <f t="shared" si="19"/>
        <v>0</v>
      </c>
      <c r="L13" s="61">
        <f t="shared" si="20"/>
        <v>22000</v>
      </c>
      <c r="M13" s="63">
        <f t="shared" si="21"/>
        <v>0</v>
      </c>
      <c r="N13" s="61">
        <f t="shared" si="22"/>
        <v>15534640</v>
      </c>
      <c r="O13" s="61">
        <f t="shared" si="23"/>
        <v>15534640</v>
      </c>
      <c r="P13" s="84">
        <v>0.75</v>
      </c>
      <c r="Q13" s="86">
        <f t="shared" si="16"/>
        <v>11650980</v>
      </c>
    </row>
    <row r="14" spans="1:19" x14ac:dyDescent="0.3">
      <c r="A14" s="62">
        <v>7</v>
      </c>
      <c r="B14" s="57" t="s">
        <v>69</v>
      </c>
      <c r="C14" s="58">
        <v>706.12</v>
      </c>
      <c r="D14" s="59">
        <v>2024</v>
      </c>
      <c r="E14" s="59">
        <v>2024</v>
      </c>
      <c r="F14" s="59">
        <v>60</v>
      </c>
      <c r="G14" s="60">
        <v>22000</v>
      </c>
      <c r="H14" s="61">
        <f t="shared" si="17"/>
        <v>0</v>
      </c>
      <c r="I14" s="61">
        <f t="shared" si="9"/>
        <v>60</v>
      </c>
      <c r="J14" s="61">
        <f t="shared" si="18"/>
        <v>0</v>
      </c>
      <c r="K14" s="61">
        <f t="shared" si="19"/>
        <v>0</v>
      </c>
      <c r="L14" s="61">
        <f t="shared" si="20"/>
        <v>22000</v>
      </c>
      <c r="M14" s="63">
        <f t="shared" si="21"/>
        <v>0</v>
      </c>
      <c r="N14" s="61">
        <f t="shared" si="22"/>
        <v>15534640</v>
      </c>
      <c r="O14" s="61">
        <f t="shared" si="23"/>
        <v>15534640</v>
      </c>
      <c r="P14" s="84">
        <v>0.75</v>
      </c>
      <c r="Q14" s="86">
        <f t="shared" si="16"/>
        <v>11650980</v>
      </c>
    </row>
    <row r="15" spans="1:19" x14ac:dyDescent="0.3">
      <c r="A15" s="62">
        <v>8</v>
      </c>
      <c r="B15" s="57" t="s">
        <v>70</v>
      </c>
      <c r="C15" s="58">
        <v>706.12</v>
      </c>
      <c r="D15" s="59">
        <v>2024</v>
      </c>
      <c r="E15" s="59">
        <v>2024</v>
      </c>
      <c r="F15" s="59">
        <v>60</v>
      </c>
      <c r="G15" s="60">
        <v>22000</v>
      </c>
      <c r="H15" s="61">
        <f t="shared" si="17"/>
        <v>0</v>
      </c>
      <c r="I15" s="61">
        <f t="shared" si="9"/>
        <v>60</v>
      </c>
      <c r="J15" s="61">
        <f t="shared" si="18"/>
        <v>0</v>
      </c>
      <c r="K15" s="61">
        <f t="shared" si="19"/>
        <v>0</v>
      </c>
      <c r="L15" s="61">
        <f t="shared" si="20"/>
        <v>22000</v>
      </c>
      <c r="M15" s="63">
        <f t="shared" si="21"/>
        <v>0</v>
      </c>
      <c r="N15" s="61">
        <f t="shared" si="22"/>
        <v>15534640</v>
      </c>
      <c r="O15" s="61">
        <f t="shared" si="23"/>
        <v>15534640</v>
      </c>
      <c r="P15" s="84">
        <v>0.75</v>
      </c>
      <c r="Q15" s="86">
        <f t="shared" si="16"/>
        <v>11650980</v>
      </c>
    </row>
    <row r="16" spans="1:19" x14ac:dyDescent="0.3">
      <c r="A16" s="62">
        <v>9</v>
      </c>
      <c r="B16" s="57" t="s">
        <v>71</v>
      </c>
      <c r="C16" s="58">
        <v>706.12</v>
      </c>
      <c r="D16" s="59">
        <v>2024</v>
      </c>
      <c r="E16" s="59">
        <v>2024</v>
      </c>
      <c r="F16" s="59">
        <v>60</v>
      </c>
      <c r="G16" s="60">
        <v>22000</v>
      </c>
      <c r="H16" s="61">
        <f t="shared" ref="H16:H17" si="24">E16-D16</f>
        <v>0</v>
      </c>
      <c r="I16" s="61">
        <f t="shared" ref="I16:I17" si="25">F16-H16</f>
        <v>60</v>
      </c>
      <c r="J16" s="61">
        <f t="shared" ref="J16:J17" si="26">IF(H16&gt;=5,90*H16/F16,0)</f>
        <v>0</v>
      </c>
      <c r="K16" s="61">
        <f t="shared" ref="K16:K17" si="27">G16/100*J16</f>
        <v>0</v>
      </c>
      <c r="L16" s="61">
        <f t="shared" ref="L16:L17" si="28">ROUND((G16-K16),0)</f>
        <v>22000</v>
      </c>
      <c r="M16" s="63">
        <f t="shared" ref="M16:M17" si="29">O16-N16</f>
        <v>0</v>
      </c>
      <c r="N16" s="61">
        <f t="shared" ref="N16:N17" si="30">ROUND((L16*C16),0)</f>
        <v>15534640</v>
      </c>
      <c r="O16" s="61">
        <f t="shared" ref="O16:O17" si="31">ROUND((C16*G16),0)</f>
        <v>15534640</v>
      </c>
      <c r="P16" s="84">
        <v>0.75</v>
      </c>
      <c r="Q16" s="86">
        <f t="shared" si="16"/>
        <v>11650980</v>
      </c>
    </row>
    <row r="17" spans="1:17" x14ac:dyDescent="0.3">
      <c r="A17" s="62">
        <v>10</v>
      </c>
      <c r="B17" s="57" t="s">
        <v>72</v>
      </c>
      <c r="C17" s="58">
        <v>54.11</v>
      </c>
      <c r="D17" s="59">
        <v>2024</v>
      </c>
      <c r="E17" s="59">
        <v>2024</v>
      </c>
      <c r="F17" s="59">
        <v>60</v>
      </c>
      <c r="G17" s="60">
        <v>22000</v>
      </c>
      <c r="H17" s="61">
        <f t="shared" si="24"/>
        <v>0</v>
      </c>
      <c r="I17" s="61">
        <f t="shared" si="25"/>
        <v>60</v>
      </c>
      <c r="J17" s="61">
        <f t="shared" si="26"/>
        <v>0</v>
      </c>
      <c r="K17" s="61">
        <f t="shared" si="27"/>
        <v>0</v>
      </c>
      <c r="L17" s="61">
        <f t="shared" si="28"/>
        <v>22000</v>
      </c>
      <c r="M17" s="63">
        <f t="shared" si="29"/>
        <v>0</v>
      </c>
      <c r="N17" s="61">
        <f t="shared" si="30"/>
        <v>1190420</v>
      </c>
      <c r="O17" s="61">
        <f t="shared" si="31"/>
        <v>1190420</v>
      </c>
      <c r="P17" s="84">
        <v>0.75</v>
      </c>
      <c r="Q17" s="86">
        <f t="shared" si="16"/>
        <v>892815</v>
      </c>
    </row>
    <row r="18" spans="1:17" x14ac:dyDescent="0.3">
      <c r="A18" s="62"/>
      <c r="B18" s="64" t="s">
        <v>75</v>
      </c>
      <c r="C18" s="85">
        <f>SUM(C8:C17)</f>
        <v>6146.1799999999994</v>
      </c>
      <c r="D18" s="65"/>
      <c r="E18" s="65"/>
      <c r="F18" s="66"/>
      <c r="G18" s="61"/>
      <c r="H18" s="61"/>
      <c r="I18" s="61"/>
      <c r="J18" s="67"/>
      <c r="K18" s="61"/>
      <c r="L18" s="67"/>
      <c r="M18" s="61">
        <f>SUM(M8:M15)</f>
        <v>0</v>
      </c>
      <c r="N18" s="61">
        <f>SUM(N8:N17)</f>
        <v>135215960</v>
      </c>
      <c r="O18" s="61">
        <f>SUM(O8:O17)</f>
        <v>135215960</v>
      </c>
      <c r="Q18" s="86">
        <f>SUM(Q8:Q17)</f>
        <v>101411970</v>
      </c>
    </row>
    <row r="19" spans="1:17" x14ac:dyDescent="0.3">
      <c r="B19" s="7"/>
      <c r="C19" s="8"/>
      <c r="D19" s="8"/>
      <c r="E19" s="8"/>
      <c r="F19" s="9"/>
      <c r="G19" s="9"/>
      <c r="H19" s="9"/>
      <c r="I19" s="9"/>
      <c r="J19" s="8"/>
      <c r="K19" s="13"/>
      <c r="L19" s="14"/>
      <c r="M19" s="9"/>
      <c r="N19" s="24"/>
      <c r="O19" s="24"/>
    </row>
    <row r="20" spans="1:17" x14ac:dyDescent="0.3">
      <c r="B20" s="88" t="s">
        <v>16</v>
      </c>
      <c r="C20" s="88"/>
      <c r="D20" s="8"/>
      <c r="E20" s="8"/>
      <c r="F20" s="9"/>
      <c r="G20" s="9"/>
      <c r="H20" s="9"/>
      <c r="I20" s="9"/>
      <c r="J20" s="8"/>
      <c r="K20" s="13"/>
      <c r="L20" s="14"/>
      <c r="M20" s="9"/>
      <c r="N20" s="24"/>
      <c r="O20" s="24"/>
    </row>
    <row r="21" spans="1:17" x14ac:dyDescent="0.3">
      <c r="B21" s="20" t="s">
        <v>15</v>
      </c>
      <c r="C21" s="40">
        <v>0</v>
      </c>
      <c r="D21" s="8"/>
      <c r="E21" s="8"/>
      <c r="F21" s="9"/>
      <c r="G21" s="9"/>
      <c r="H21" s="9"/>
      <c r="I21" s="9"/>
      <c r="J21" s="8"/>
      <c r="K21" s="13"/>
      <c r="L21" s="14"/>
      <c r="M21" s="9"/>
      <c r="N21" s="24"/>
      <c r="O21" s="24"/>
    </row>
    <row r="22" spans="1:17" x14ac:dyDescent="0.3">
      <c r="B22" s="21" t="s">
        <v>5</v>
      </c>
      <c r="C22" s="37">
        <v>0</v>
      </c>
      <c r="D22" s="8"/>
      <c r="E22" s="8"/>
      <c r="F22" s="9"/>
      <c r="G22" s="9"/>
      <c r="H22" s="9"/>
      <c r="I22" s="9"/>
      <c r="J22" s="8"/>
      <c r="K22" s="13"/>
      <c r="L22" s="14"/>
      <c r="M22" s="9"/>
      <c r="N22" s="24"/>
      <c r="O22" s="24"/>
    </row>
    <row r="23" spans="1:17" x14ac:dyDescent="0.3">
      <c r="B23" s="21" t="s">
        <v>6</v>
      </c>
      <c r="C23" s="39">
        <f>ROUND((C21*C22),0)</f>
        <v>0</v>
      </c>
      <c r="D23" s="8"/>
      <c r="E23" s="8"/>
      <c r="F23" s="9"/>
      <c r="G23" s="9"/>
      <c r="H23" s="9"/>
      <c r="I23" s="9"/>
      <c r="J23" s="8"/>
      <c r="K23" s="13"/>
      <c r="L23" s="14"/>
      <c r="M23" s="9"/>
      <c r="N23" s="24"/>
      <c r="O23" s="24"/>
    </row>
    <row r="24" spans="1:17" x14ac:dyDescent="0.3">
      <c r="B24" s="7"/>
      <c r="C24" s="8"/>
      <c r="D24" s="8"/>
      <c r="E24" s="8"/>
      <c r="F24" s="9"/>
      <c r="G24" s="9"/>
      <c r="H24" s="9"/>
      <c r="I24" s="9">
        <v>100000</v>
      </c>
      <c r="J24" s="8">
        <v>150000</v>
      </c>
      <c r="K24" s="13" t="s">
        <v>62</v>
      </c>
      <c r="L24" s="14"/>
      <c r="M24" s="9"/>
      <c r="N24" s="24"/>
      <c r="O24" s="24"/>
    </row>
    <row r="25" spans="1:17" ht="22.5" customHeight="1" x14ac:dyDescent="0.3">
      <c r="B25" s="89" t="s">
        <v>13</v>
      </c>
      <c r="C25" s="90"/>
      <c r="D25" s="8"/>
      <c r="E25" s="8"/>
      <c r="F25" s="9"/>
      <c r="G25" s="9"/>
      <c r="H25" s="9"/>
      <c r="I25" s="9"/>
      <c r="J25" s="8"/>
      <c r="K25" s="9"/>
      <c r="L25" s="8"/>
      <c r="M25" s="9"/>
      <c r="N25" s="9"/>
      <c r="O25" s="9"/>
    </row>
    <row r="26" spans="1:17" x14ac:dyDescent="0.3">
      <c r="B26" s="20" t="s">
        <v>9</v>
      </c>
      <c r="C26" s="40">
        <v>0</v>
      </c>
      <c r="E26" s="25"/>
      <c r="F26" s="25"/>
      <c r="G26" s="26"/>
      <c r="H26" s="11"/>
      <c r="I26" s="11">
        <v>0.91439999999999999</v>
      </c>
      <c r="J26" s="9">
        <v>100000</v>
      </c>
      <c r="L26" s="18"/>
    </row>
    <row r="27" spans="1:17" x14ac:dyDescent="0.3">
      <c r="B27" s="21" t="s">
        <v>5</v>
      </c>
      <c r="C27" s="37">
        <v>0</v>
      </c>
      <c r="D27" s="27"/>
      <c r="E27" s="19"/>
      <c r="F27" s="19"/>
      <c r="G27" s="13"/>
      <c r="H27" s="11"/>
      <c r="I27" s="11">
        <v>1</v>
      </c>
      <c r="J27" s="1">
        <f>I27*J26/I26</f>
        <v>109361.32983377078</v>
      </c>
      <c r="L27" s="18"/>
    </row>
    <row r="28" spans="1:17" x14ac:dyDescent="0.3">
      <c r="B28" s="21" t="s">
        <v>6</v>
      </c>
      <c r="C28" s="39">
        <f>ROUND((C26*C27),0)</f>
        <v>0</v>
      </c>
      <c r="D28" s="6"/>
      <c r="E28" s="6"/>
      <c r="F28" s="18"/>
      <c r="H28" s="11"/>
      <c r="I28" s="11"/>
      <c r="L28" s="18"/>
    </row>
    <row r="29" spans="1:17" x14ac:dyDescent="0.3">
      <c r="B29" s="36"/>
      <c r="C29" s="16"/>
      <c r="D29" s="6"/>
      <c r="E29" s="6"/>
      <c r="F29" s="18"/>
      <c r="H29" s="11"/>
      <c r="I29" s="11">
        <v>0.91439999999999999</v>
      </c>
      <c r="J29" s="9">
        <v>250000</v>
      </c>
      <c r="L29" s="18"/>
    </row>
    <row r="30" spans="1:17" x14ac:dyDescent="0.3">
      <c r="C30" s="6" t="s">
        <v>76</v>
      </c>
      <c r="D30" s="6" t="s">
        <v>77</v>
      </c>
      <c r="E30" s="6"/>
      <c r="F30" s="18"/>
      <c r="H30" s="11"/>
      <c r="I30" s="11">
        <v>1</v>
      </c>
      <c r="J30" s="1">
        <f>I30*J29/I29</f>
        <v>273403.32458442694</v>
      </c>
      <c r="L30" s="18"/>
    </row>
    <row r="31" spans="1:17" x14ac:dyDescent="0.3">
      <c r="B31" s="2" t="s">
        <v>11</v>
      </c>
      <c r="C31" s="45">
        <f>C4</f>
        <v>156625000</v>
      </c>
      <c r="D31" s="45">
        <f>C4</f>
        <v>156625000</v>
      </c>
      <c r="E31" s="16"/>
      <c r="F31" s="16"/>
      <c r="G31" s="16"/>
      <c r="H31" s="17"/>
      <c r="I31" s="48"/>
      <c r="L31" s="15"/>
    </row>
    <row r="32" spans="1:17" x14ac:dyDescent="0.3">
      <c r="B32" s="2" t="s">
        <v>12</v>
      </c>
      <c r="C32" s="45">
        <f>N18</f>
        <v>135215960</v>
      </c>
      <c r="D32" s="45">
        <f>Q18</f>
        <v>101411970</v>
      </c>
      <c r="E32" s="16"/>
      <c r="F32" s="16"/>
      <c r="G32" s="16"/>
      <c r="H32" s="17"/>
      <c r="I32" s="17"/>
      <c r="L32" s="17"/>
    </row>
    <row r="33" spans="1:15" x14ac:dyDescent="0.3">
      <c r="B33" s="2" t="s">
        <v>17</v>
      </c>
      <c r="C33" s="45">
        <f>C23</f>
        <v>0</v>
      </c>
      <c r="D33" s="45">
        <f>D23</f>
        <v>0</v>
      </c>
      <c r="E33" s="16"/>
      <c r="F33" s="16"/>
      <c r="G33" s="16"/>
      <c r="H33" s="17"/>
      <c r="I33" s="17"/>
      <c r="L33" s="17"/>
    </row>
    <row r="34" spans="1:15" x14ac:dyDescent="0.3">
      <c r="A34" s="1"/>
      <c r="B34" s="2" t="s">
        <v>10</v>
      </c>
      <c r="C34" s="45">
        <f>C28</f>
        <v>0</v>
      </c>
      <c r="D34" s="45">
        <f>D28</f>
        <v>0</v>
      </c>
      <c r="E34" s="16"/>
      <c r="F34" s="16"/>
      <c r="G34" s="16"/>
      <c r="H34" s="17"/>
      <c r="I34" s="17"/>
      <c r="L34" s="17"/>
    </row>
    <row r="35" spans="1:15" x14ac:dyDescent="0.3">
      <c r="A35" s="1"/>
      <c r="B35" s="10" t="s">
        <v>43</v>
      </c>
      <c r="C35" s="46">
        <f>C31+C32+C33+C34</f>
        <v>291840960</v>
      </c>
      <c r="D35" s="46">
        <f>D31+D32+D33+D34</f>
        <v>258036970</v>
      </c>
      <c r="F35" s="15"/>
    </row>
    <row r="36" spans="1:15" x14ac:dyDescent="0.3">
      <c r="A36" s="1"/>
      <c r="B36" s="10" t="s">
        <v>7</v>
      </c>
      <c r="C36" s="46">
        <f>MROUND(C35*90%,1)</f>
        <v>262656864</v>
      </c>
      <c r="D36" s="46">
        <f>MROUND(D35*90%,1)</f>
        <v>232233273</v>
      </c>
      <c r="F36" s="15"/>
      <c r="H36" s="29"/>
      <c r="I36" s="29"/>
    </row>
    <row r="37" spans="1:15" x14ac:dyDescent="0.3">
      <c r="A37" s="1"/>
      <c r="B37" s="10" t="s">
        <v>8</v>
      </c>
      <c r="C37" s="46">
        <f>MROUND(C35*80%,1)</f>
        <v>233472768</v>
      </c>
      <c r="D37" s="46">
        <f>MROUND(D35*80%,1)</f>
        <v>206429576</v>
      </c>
      <c r="F37" s="15"/>
      <c r="H37" s="29"/>
      <c r="I37" s="29"/>
    </row>
    <row r="38" spans="1:15" s="8" customFormat="1" x14ac:dyDescent="0.3">
      <c r="B38" s="41" t="s">
        <v>38</v>
      </c>
      <c r="C38" s="47">
        <f>MROUND(C32*0.85,1)</f>
        <v>114933566</v>
      </c>
      <c r="D38" s="7"/>
      <c r="F38" s="9"/>
      <c r="G38" s="9"/>
      <c r="H38" s="9"/>
      <c r="I38" s="9"/>
      <c r="K38" s="9">
        <f>16.48+8.45</f>
        <v>24.93</v>
      </c>
      <c r="M38" s="9"/>
      <c r="N38" s="9"/>
      <c r="O38" s="30"/>
    </row>
    <row r="39" spans="1:15" x14ac:dyDescent="0.3">
      <c r="A39" s="1"/>
      <c r="K39" s="5">
        <v>25.2</v>
      </c>
      <c r="L39" s="31">
        <f>K38+K39</f>
        <v>50.129999999999995</v>
      </c>
      <c r="M39" s="5">
        <v>2</v>
      </c>
      <c r="N39" s="5">
        <f>L39/M39</f>
        <v>25.064999999999998</v>
      </c>
      <c r="O39" s="30"/>
    </row>
    <row r="40" spans="1:15" x14ac:dyDescent="0.3">
      <c r="A40" s="1"/>
      <c r="K40" s="5">
        <f>42.8+6.79</f>
        <v>49.589999999999996</v>
      </c>
      <c r="L40" s="31"/>
      <c r="O40" s="30"/>
    </row>
    <row r="41" spans="1:15" x14ac:dyDescent="0.3">
      <c r="A41" s="1"/>
      <c r="H41" s="29"/>
      <c r="I41" s="29"/>
      <c r="K41" s="5">
        <v>49.7</v>
      </c>
      <c r="L41" s="31">
        <f>K40+K41</f>
        <v>99.289999999999992</v>
      </c>
      <c r="M41" s="5">
        <v>2</v>
      </c>
      <c r="N41" s="5">
        <f>L41/M41</f>
        <v>49.644999999999996</v>
      </c>
      <c r="O41" s="30"/>
    </row>
    <row r="42" spans="1:15" x14ac:dyDescent="0.3">
      <c r="A42" s="1"/>
      <c r="L42" s="31"/>
      <c r="N42" s="5">
        <f>N39*N41</f>
        <v>1244.3519249999997</v>
      </c>
      <c r="O42" s="30"/>
    </row>
    <row r="43" spans="1:15" x14ac:dyDescent="0.3">
      <c r="A43" s="1"/>
      <c r="L43" s="31"/>
      <c r="O43" s="30"/>
    </row>
    <row r="44" spans="1:15" x14ac:dyDescent="0.3">
      <c r="A44" s="1"/>
      <c r="L44" s="31"/>
      <c r="O44" s="30"/>
    </row>
    <row r="45" spans="1:15" x14ac:dyDescent="0.3">
      <c r="A45" s="1"/>
      <c r="G45" s="5" t="s">
        <v>9</v>
      </c>
      <c r="H45" s="5">
        <v>1253</v>
      </c>
      <c r="L45" s="31"/>
      <c r="O45" s="30"/>
    </row>
    <row r="46" spans="1:15" x14ac:dyDescent="0.3">
      <c r="A46" s="1"/>
      <c r="G46" s="5" t="s">
        <v>5</v>
      </c>
      <c r="H46" s="5">
        <v>125000</v>
      </c>
    </row>
    <row r="47" spans="1:15" x14ac:dyDescent="0.3">
      <c r="A47" s="1"/>
      <c r="G47" s="5" t="s">
        <v>14</v>
      </c>
      <c r="H47" s="5">
        <v>156625000</v>
      </c>
    </row>
    <row r="48" spans="1:15" x14ac:dyDescent="0.3">
      <c r="A48" s="1"/>
      <c r="B48" s="1"/>
    </row>
    <row r="49" spans="1:12" x14ac:dyDescent="0.3">
      <c r="A49" s="1"/>
      <c r="B49" s="1"/>
    </row>
    <row r="50" spans="1:12" x14ac:dyDescent="0.3">
      <c r="A50" s="1"/>
      <c r="B50" s="1"/>
    </row>
    <row r="51" spans="1:12" x14ac:dyDescent="0.3">
      <c r="A51" s="1"/>
      <c r="B51" s="1"/>
    </row>
    <row r="52" spans="1:12" ht="17.25" thickBot="1" x14ac:dyDescent="0.35">
      <c r="A52" s="1"/>
      <c r="B52" s="1"/>
    </row>
    <row r="53" spans="1:12" ht="50.25" thickBot="1" x14ac:dyDescent="0.35">
      <c r="A53" s="1"/>
      <c r="B53" s="1"/>
      <c r="G53" s="100" t="s">
        <v>92</v>
      </c>
      <c r="H53" s="101" t="s">
        <v>21</v>
      </c>
      <c r="I53" s="102" t="s">
        <v>84</v>
      </c>
      <c r="J53" s="102" t="s">
        <v>5</v>
      </c>
      <c r="K53" s="92" t="s">
        <v>78</v>
      </c>
      <c r="L53" s="92" t="s">
        <v>89</v>
      </c>
    </row>
    <row r="54" spans="1:12" ht="17.25" thickBot="1" x14ac:dyDescent="0.35">
      <c r="A54" s="1"/>
      <c r="B54" s="1"/>
      <c r="G54" s="100"/>
      <c r="H54" s="101"/>
      <c r="I54" s="102"/>
      <c r="J54" s="102"/>
      <c r="K54" s="92" t="s">
        <v>88</v>
      </c>
      <c r="L54" s="92" t="s">
        <v>79</v>
      </c>
    </row>
    <row r="55" spans="1:12" ht="17.25" thickBot="1" x14ac:dyDescent="0.35">
      <c r="A55" s="1"/>
      <c r="B55" s="1"/>
      <c r="G55" s="93" t="s">
        <v>80</v>
      </c>
      <c r="H55" s="94" t="s">
        <v>81</v>
      </c>
      <c r="I55" s="95">
        <v>1253</v>
      </c>
      <c r="J55" s="95">
        <v>125000</v>
      </c>
      <c r="K55" s="96" t="s">
        <v>85</v>
      </c>
      <c r="L55" s="96" t="s">
        <v>85</v>
      </c>
    </row>
    <row r="56" spans="1:12" ht="17.25" thickBot="1" x14ac:dyDescent="0.35">
      <c r="A56" s="1"/>
      <c r="B56" s="1"/>
      <c r="G56" s="93" t="s">
        <v>82</v>
      </c>
      <c r="H56" s="94" t="s">
        <v>83</v>
      </c>
      <c r="I56" s="95">
        <v>6148.18</v>
      </c>
      <c r="J56" s="95">
        <v>22000</v>
      </c>
      <c r="K56" s="96" t="s">
        <v>86</v>
      </c>
      <c r="L56" s="96" t="s">
        <v>87</v>
      </c>
    </row>
    <row r="57" spans="1:12" ht="32.25" thickBot="1" x14ac:dyDescent="0.35">
      <c r="A57" s="1"/>
      <c r="B57" s="1"/>
      <c r="F57" s="32"/>
      <c r="G57" s="97"/>
      <c r="H57" s="97"/>
      <c r="I57" s="97"/>
      <c r="J57" s="98"/>
      <c r="K57" s="99" t="s">
        <v>90</v>
      </c>
      <c r="L57" s="99" t="s">
        <v>91</v>
      </c>
    </row>
    <row r="58" spans="1:12" x14ac:dyDescent="0.3">
      <c r="A58" s="1"/>
      <c r="B58" s="1"/>
      <c r="F58" s="30"/>
      <c r="G58" s="1"/>
      <c r="H58" s="30"/>
      <c r="I58" s="30"/>
    </row>
    <row r="59" spans="1:12" x14ac:dyDescent="0.3">
      <c r="A59" s="1"/>
      <c r="B59" s="1"/>
      <c r="F59" s="30"/>
      <c r="G59" s="30"/>
      <c r="H59" s="33"/>
      <c r="I59" s="33"/>
    </row>
    <row r="60" spans="1:12" x14ac:dyDescent="0.3">
      <c r="A60" s="1"/>
      <c r="B60" s="1"/>
      <c r="F60" s="30"/>
      <c r="G60" s="30"/>
      <c r="H60" s="30"/>
      <c r="I60" s="30"/>
    </row>
    <row r="61" spans="1:12" x14ac:dyDescent="0.3">
      <c r="A61" s="1"/>
      <c r="B61" s="1"/>
      <c r="F61" s="30"/>
      <c r="G61" s="34"/>
      <c r="H61" s="30"/>
      <c r="I61" s="30"/>
    </row>
    <row r="62" spans="1:12" x14ac:dyDescent="0.3">
      <c r="A62" s="1"/>
      <c r="B62" s="1"/>
      <c r="F62" s="30"/>
      <c r="G62" s="30"/>
      <c r="H62" s="30"/>
      <c r="I62" s="30"/>
    </row>
    <row r="63" spans="1:12" x14ac:dyDescent="0.3">
      <c r="A63" s="1"/>
      <c r="B63" s="1"/>
      <c r="F63" s="30"/>
      <c r="G63" s="30"/>
      <c r="H63" s="30"/>
      <c r="I63" s="30"/>
    </row>
    <row r="64" spans="1:12" x14ac:dyDescent="0.3">
      <c r="A64" s="1"/>
      <c r="B64" s="1"/>
      <c r="F64" s="30"/>
      <c r="G64" s="30"/>
      <c r="H64" s="30"/>
      <c r="I64" s="30"/>
    </row>
    <row r="65" spans="1:9" x14ac:dyDescent="0.3">
      <c r="A65" s="1"/>
      <c r="B65" s="1"/>
      <c r="F65" s="30"/>
      <c r="G65" s="30"/>
      <c r="H65" s="30"/>
      <c r="I65" s="30"/>
    </row>
    <row r="66" spans="1:9" x14ac:dyDescent="0.3">
      <c r="A66" s="1"/>
      <c r="B66" s="1"/>
      <c r="F66" s="30"/>
      <c r="G66" s="30"/>
      <c r="H66" s="30"/>
      <c r="I66" s="30"/>
    </row>
    <row r="67" spans="1:9" x14ac:dyDescent="0.3">
      <c r="A67" s="1"/>
      <c r="B67" s="1"/>
      <c r="F67" s="30"/>
      <c r="G67" s="30"/>
      <c r="H67" s="30"/>
      <c r="I67" s="30"/>
    </row>
    <row r="68" spans="1:9" x14ac:dyDescent="0.3">
      <c r="A68" s="1"/>
      <c r="B68" s="1"/>
    </row>
    <row r="69" spans="1:9" x14ac:dyDescent="0.3">
      <c r="A69" s="1"/>
      <c r="B69" s="1"/>
    </row>
    <row r="70" spans="1:9" x14ac:dyDescent="0.3">
      <c r="A70" s="1"/>
      <c r="B70" s="1"/>
    </row>
    <row r="71" spans="1:9" x14ac:dyDescent="0.3">
      <c r="A71" s="1"/>
      <c r="B71" s="1"/>
    </row>
    <row r="72" spans="1:9" x14ac:dyDescent="0.3">
      <c r="A72" s="1"/>
      <c r="B72" s="1"/>
    </row>
    <row r="73" spans="1:9" x14ac:dyDescent="0.3">
      <c r="A73" s="1"/>
      <c r="B73" s="1"/>
      <c r="F73" s="35"/>
    </row>
    <row r="74" spans="1:9" x14ac:dyDescent="0.3">
      <c r="A74" s="1"/>
      <c r="B74" s="1"/>
      <c r="F74" s="35"/>
    </row>
    <row r="75" spans="1:9" x14ac:dyDescent="0.3">
      <c r="A75" s="1"/>
      <c r="B75" s="1"/>
      <c r="F75" s="35"/>
    </row>
    <row r="76" spans="1:9" x14ac:dyDescent="0.3">
      <c r="A76" s="1"/>
      <c r="B76" s="1"/>
      <c r="F76" s="35"/>
    </row>
    <row r="77" spans="1:9" x14ac:dyDescent="0.3">
      <c r="A77" s="1"/>
      <c r="B77" s="1"/>
      <c r="F77" s="35"/>
    </row>
    <row r="78" spans="1:9" x14ac:dyDescent="0.3">
      <c r="A78" s="1"/>
      <c r="B78" s="1"/>
      <c r="F78" s="35"/>
    </row>
    <row r="79" spans="1:9" x14ac:dyDescent="0.3">
      <c r="A79" s="1"/>
      <c r="B79" s="1"/>
      <c r="F79" s="35"/>
    </row>
    <row r="80" spans="1:9" x14ac:dyDescent="0.3">
      <c r="A80" s="1"/>
      <c r="B80" s="1"/>
      <c r="F80" s="35"/>
    </row>
    <row r="81" spans="1:6" x14ac:dyDescent="0.3">
      <c r="A81" s="1"/>
      <c r="B81" s="1"/>
      <c r="F81" s="35"/>
    </row>
    <row r="82" spans="1:6" x14ac:dyDescent="0.3">
      <c r="A82" s="1"/>
      <c r="B82" s="1"/>
      <c r="F82" s="35"/>
    </row>
    <row r="83" spans="1:6" x14ac:dyDescent="0.3">
      <c r="A83" s="1"/>
      <c r="B83" s="1"/>
    </row>
    <row r="84" spans="1:6" x14ac:dyDescent="0.3">
      <c r="A84" s="1"/>
      <c r="B84" s="1"/>
    </row>
    <row r="85" spans="1:6" x14ac:dyDescent="0.3">
      <c r="A85" s="1"/>
      <c r="B85" s="1"/>
    </row>
    <row r="86" spans="1:6" x14ac:dyDescent="0.3">
      <c r="A86" s="1"/>
      <c r="B86" s="1"/>
    </row>
    <row r="87" spans="1:6" x14ac:dyDescent="0.3">
      <c r="A87" s="1"/>
      <c r="B87" s="1"/>
    </row>
    <row r="88" spans="1:6" x14ac:dyDescent="0.3">
      <c r="A88" s="1"/>
      <c r="B88" s="1"/>
    </row>
    <row r="89" spans="1:6" x14ac:dyDescent="0.3">
      <c r="A89" s="1"/>
      <c r="B89" s="1"/>
    </row>
    <row r="90" spans="1:6" x14ac:dyDescent="0.3">
      <c r="A90" s="1"/>
      <c r="B90" s="1"/>
    </row>
    <row r="91" spans="1:6" x14ac:dyDescent="0.3">
      <c r="A91" s="1"/>
      <c r="B91" s="1"/>
    </row>
    <row r="92" spans="1:6" x14ac:dyDescent="0.3">
      <c r="A92" s="1"/>
      <c r="B92" s="1"/>
    </row>
    <row r="93" spans="1:6" x14ac:dyDescent="0.3">
      <c r="A93" s="1"/>
      <c r="B93" s="1"/>
    </row>
    <row r="94" spans="1:6" x14ac:dyDescent="0.3">
      <c r="A94" s="1"/>
      <c r="B94" s="1"/>
    </row>
    <row r="95" spans="1:6" x14ac:dyDescent="0.3">
      <c r="A95" s="1"/>
      <c r="B95" s="1"/>
    </row>
    <row r="96" spans="1:6" x14ac:dyDescent="0.3">
      <c r="A96" s="1"/>
      <c r="B96" s="1"/>
    </row>
    <row r="97" spans="1:2" x14ac:dyDescent="0.3">
      <c r="A97" s="1"/>
      <c r="B97" s="1"/>
    </row>
    <row r="98" spans="1:2" x14ac:dyDescent="0.3">
      <c r="A98" s="1"/>
      <c r="B98" s="1"/>
    </row>
    <row r="99" spans="1:2" x14ac:dyDescent="0.3">
      <c r="A99" s="1"/>
      <c r="B99" s="1"/>
    </row>
    <row r="100" spans="1:2" x14ac:dyDescent="0.3">
      <c r="A100" s="1"/>
      <c r="B100" s="1"/>
    </row>
    <row r="101" spans="1:2" x14ac:dyDescent="0.3">
      <c r="A101" s="1"/>
      <c r="B101" s="1"/>
    </row>
    <row r="102" spans="1:2" x14ac:dyDescent="0.3">
      <c r="A102" s="1"/>
      <c r="B102" s="1"/>
    </row>
    <row r="103" spans="1:2" x14ac:dyDescent="0.3">
      <c r="A103" s="1"/>
      <c r="B103" s="1"/>
    </row>
    <row r="104" spans="1:2" x14ac:dyDescent="0.3">
      <c r="A104" s="1"/>
      <c r="B104" s="1"/>
    </row>
    <row r="105" spans="1:2" x14ac:dyDescent="0.3">
      <c r="A105" s="1"/>
      <c r="B105" s="1"/>
    </row>
    <row r="106" spans="1:2" x14ac:dyDescent="0.3">
      <c r="A106" s="1"/>
      <c r="B106" s="1"/>
    </row>
    <row r="107" spans="1:2" x14ac:dyDescent="0.3">
      <c r="A107" s="1"/>
      <c r="B107" s="1"/>
    </row>
    <row r="108" spans="1:2" x14ac:dyDescent="0.3">
      <c r="A108" s="1"/>
      <c r="B108" s="1"/>
    </row>
    <row r="109" spans="1:2" x14ac:dyDescent="0.3">
      <c r="A109" s="1"/>
      <c r="B109" s="1"/>
    </row>
    <row r="110" spans="1:2" x14ac:dyDescent="0.3">
      <c r="A110" s="1"/>
      <c r="B110" s="1"/>
    </row>
    <row r="111" spans="1:2" x14ac:dyDescent="0.3">
      <c r="A111" s="1"/>
      <c r="B111" s="1"/>
    </row>
    <row r="112" spans="1:2" x14ac:dyDescent="0.3">
      <c r="A112" s="1"/>
      <c r="B112" s="1"/>
    </row>
    <row r="113" spans="1:2" x14ac:dyDescent="0.3">
      <c r="A113" s="1"/>
      <c r="B113" s="1"/>
    </row>
    <row r="114" spans="1:2" x14ac:dyDescent="0.3">
      <c r="A114" s="1"/>
      <c r="B114" s="1"/>
    </row>
    <row r="115" spans="1:2" x14ac:dyDescent="0.3">
      <c r="A115" s="1"/>
      <c r="B115" s="1"/>
    </row>
    <row r="116" spans="1:2" x14ac:dyDescent="0.3">
      <c r="A116" s="1"/>
      <c r="B116" s="1"/>
    </row>
    <row r="117" spans="1:2" x14ac:dyDescent="0.3">
      <c r="A117" s="1"/>
      <c r="B117" s="1"/>
    </row>
    <row r="118" spans="1:2" x14ac:dyDescent="0.3">
      <c r="A118" s="1"/>
      <c r="B118" s="1"/>
    </row>
    <row r="119" spans="1:2" x14ac:dyDescent="0.3">
      <c r="A119" s="1"/>
      <c r="B119" s="1"/>
    </row>
    <row r="120" spans="1:2" x14ac:dyDescent="0.3">
      <c r="A120" s="1"/>
      <c r="B120" s="1"/>
    </row>
    <row r="121" spans="1:2" x14ac:dyDescent="0.3">
      <c r="A121" s="1"/>
      <c r="B121" s="1"/>
    </row>
    <row r="122" spans="1:2" x14ac:dyDescent="0.3">
      <c r="A122" s="1"/>
      <c r="B122" s="1"/>
    </row>
    <row r="123" spans="1:2" x14ac:dyDescent="0.3">
      <c r="A123" s="1"/>
      <c r="B123" s="1"/>
    </row>
    <row r="124" spans="1:2" x14ac:dyDescent="0.3">
      <c r="A124" s="1"/>
      <c r="B124" s="1"/>
    </row>
    <row r="125" spans="1:2" x14ac:dyDescent="0.3">
      <c r="A125" s="1"/>
      <c r="B125" s="1"/>
    </row>
    <row r="126" spans="1:2" x14ac:dyDescent="0.3">
      <c r="A126" s="1"/>
      <c r="B126" s="1"/>
    </row>
    <row r="127" spans="1:2" x14ac:dyDescent="0.3">
      <c r="A127" s="1"/>
      <c r="B127" s="1"/>
    </row>
    <row r="128" spans="1:2" x14ac:dyDescent="0.3">
      <c r="A128" s="1"/>
      <c r="B128" s="1"/>
    </row>
    <row r="129" spans="1:2" x14ac:dyDescent="0.3">
      <c r="A129" s="1"/>
      <c r="B129" s="1"/>
    </row>
    <row r="130" spans="1:2" x14ac:dyDescent="0.3">
      <c r="A130" s="1"/>
      <c r="B130" s="1"/>
    </row>
    <row r="131" spans="1:2" x14ac:dyDescent="0.3">
      <c r="A131" s="1"/>
      <c r="B131" s="1"/>
    </row>
    <row r="132" spans="1:2" x14ac:dyDescent="0.3">
      <c r="A132" s="1"/>
      <c r="B132" s="1"/>
    </row>
    <row r="133" spans="1:2" x14ac:dyDescent="0.3">
      <c r="A133" s="1"/>
      <c r="B133" s="1"/>
    </row>
    <row r="134" spans="1:2" x14ac:dyDescent="0.3">
      <c r="A134" s="1"/>
      <c r="B134" s="1"/>
    </row>
    <row r="135" spans="1:2" x14ac:dyDescent="0.3">
      <c r="A135" s="1"/>
      <c r="B135" s="1"/>
    </row>
    <row r="136" spans="1:2" x14ac:dyDescent="0.3">
      <c r="A136" s="1"/>
      <c r="B136" s="1"/>
    </row>
    <row r="137" spans="1:2" x14ac:dyDescent="0.3">
      <c r="A137" s="1"/>
      <c r="B137" s="1"/>
    </row>
    <row r="138" spans="1:2" x14ac:dyDescent="0.3">
      <c r="A138" s="1"/>
      <c r="B138" s="1"/>
    </row>
    <row r="139" spans="1:2" x14ac:dyDescent="0.3">
      <c r="A139" s="1"/>
      <c r="B139" s="1"/>
    </row>
    <row r="140" spans="1:2" x14ac:dyDescent="0.3">
      <c r="A140" s="1"/>
      <c r="B140" s="1"/>
    </row>
    <row r="141" spans="1:2" x14ac:dyDescent="0.3">
      <c r="A141" s="1"/>
      <c r="B141" s="1"/>
    </row>
    <row r="142" spans="1:2" x14ac:dyDescent="0.3">
      <c r="A142" s="1"/>
      <c r="B142" s="1"/>
    </row>
    <row r="143" spans="1:2" x14ac:dyDescent="0.3">
      <c r="A143" s="1"/>
      <c r="B143" s="1"/>
    </row>
    <row r="144" spans="1:2" x14ac:dyDescent="0.3">
      <c r="A144" s="1"/>
      <c r="B144" s="1"/>
    </row>
    <row r="145" spans="1:2" x14ac:dyDescent="0.3">
      <c r="A145" s="1"/>
      <c r="B145" s="1"/>
    </row>
    <row r="146" spans="1:2" x14ac:dyDescent="0.3">
      <c r="A146" s="1"/>
      <c r="B146" s="1"/>
    </row>
    <row r="147" spans="1:2" x14ac:dyDescent="0.3">
      <c r="A147" s="1"/>
      <c r="B147" s="1"/>
    </row>
    <row r="148" spans="1:2" x14ac:dyDescent="0.3">
      <c r="A148" s="1"/>
      <c r="B148" s="1"/>
    </row>
    <row r="149" spans="1:2" x14ac:dyDescent="0.3">
      <c r="A149" s="1"/>
      <c r="B149" s="1"/>
    </row>
    <row r="150" spans="1:2" x14ac:dyDescent="0.3">
      <c r="A150" s="1"/>
      <c r="B150" s="1"/>
    </row>
    <row r="151" spans="1:2" x14ac:dyDescent="0.3">
      <c r="A151" s="1"/>
      <c r="B151" s="1"/>
    </row>
    <row r="152" spans="1:2" x14ac:dyDescent="0.3">
      <c r="A152" s="1"/>
      <c r="B152" s="1"/>
    </row>
    <row r="153" spans="1:2" x14ac:dyDescent="0.3">
      <c r="A153" s="1"/>
      <c r="B153" s="1"/>
    </row>
    <row r="154" spans="1:2" x14ac:dyDescent="0.3">
      <c r="A154" s="1"/>
      <c r="B154" s="1"/>
    </row>
    <row r="155" spans="1:2" x14ac:dyDescent="0.3">
      <c r="A155" s="1"/>
      <c r="B155" s="1"/>
    </row>
    <row r="156" spans="1:2" x14ac:dyDescent="0.3">
      <c r="A156" s="1"/>
      <c r="B156" s="1"/>
    </row>
    <row r="157" spans="1:2" x14ac:dyDescent="0.3">
      <c r="A157" s="1"/>
      <c r="B157" s="1"/>
    </row>
    <row r="158" spans="1:2" x14ac:dyDescent="0.3">
      <c r="A158" s="1"/>
      <c r="B158" s="1"/>
    </row>
    <row r="159" spans="1:2" x14ac:dyDescent="0.3">
      <c r="A159" s="1"/>
      <c r="B159" s="1"/>
    </row>
    <row r="160" spans="1:2" x14ac:dyDescent="0.3">
      <c r="A160" s="1"/>
      <c r="B160" s="1"/>
    </row>
    <row r="161" spans="1:2" x14ac:dyDescent="0.3">
      <c r="A161" s="1"/>
      <c r="B161" s="1"/>
    </row>
    <row r="162" spans="1:2" x14ac:dyDescent="0.3">
      <c r="A162" s="1"/>
      <c r="B162" s="1"/>
    </row>
    <row r="163" spans="1:2" x14ac:dyDescent="0.3">
      <c r="A163" s="1"/>
      <c r="B163" s="1"/>
    </row>
    <row r="164" spans="1:2" x14ac:dyDescent="0.3">
      <c r="A164" s="1"/>
      <c r="B164" s="1"/>
    </row>
    <row r="165" spans="1:2" x14ac:dyDescent="0.3">
      <c r="A165" s="1"/>
      <c r="B165" s="1"/>
    </row>
    <row r="166" spans="1:2" x14ac:dyDescent="0.3">
      <c r="A166" s="1"/>
      <c r="B166" s="1"/>
    </row>
    <row r="167" spans="1:2" x14ac:dyDescent="0.3">
      <c r="A167" s="1"/>
      <c r="B167" s="1"/>
    </row>
    <row r="168" spans="1:2" x14ac:dyDescent="0.3">
      <c r="A168" s="1"/>
      <c r="B168" s="1"/>
    </row>
    <row r="169" spans="1:2" x14ac:dyDescent="0.3">
      <c r="A169" s="1"/>
      <c r="B169" s="1"/>
    </row>
    <row r="170" spans="1:2" x14ac:dyDescent="0.3">
      <c r="A170" s="1"/>
      <c r="B170" s="1"/>
    </row>
    <row r="171" spans="1:2" x14ac:dyDescent="0.3">
      <c r="A171" s="1"/>
      <c r="B171" s="1"/>
    </row>
    <row r="172" spans="1:2" x14ac:dyDescent="0.3">
      <c r="A172" s="1"/>
      <c r="B172" s="1"/>
    </row>
    <row r="173" spans="1:2" x14ac:dyDescent="0.3">
      <c r="A173" s="1"/>
      <c r="B173" s="1"/>
    </row>
  </sheetData>
  <mergeCells count="4">
    <mergeCell ref="B20:C20"/>
    <mergeCell ref="B25:C25"/>
    <mergeCell ref="G53:G54"/>
    <mergeCell ref="H53:H5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970BC-2021-4420-A10A-924FDE9FB362}">
  <dimension ref="A3:D24"/>
  <sheetViews>
    <sheetView workbookViewId="0">
      <selection activeCell="D24" sqref="D23:D24"/>
    </sheetView>
  </sheetViews>
  <sheetFormatPr defaultRowHeight="15" x14ac:dyDescent="0.25"/>
  <cols>
    <col min="1" max="1" width="9.140625" style="68"/>
    <col min="2" max="2" width="36.140625" style="69" customWidth="1"/>
    <col min="3" max="3" width="13.85546875" style="70" customWidth="1"/>
    <col min="4" max="257" width="9.140625" style="68"/>
    <col min="258" max="258" width="36.140625" style="68" customWidth="1"/>
    <col min="259" max="259" width="13.85546875" style="68" customWidth="1"/>
    <col min="260" max="513" width="9.140625" style="68"/>
    <col min="514" max="514" width="36.140625" style="68" customWidth="1"/>
    <col min="515" max="515" width="13.85546875" style="68" customWidth="1"/>
    <col min="516" max="769" width="9.140625" style="68"/>
    <col min="770" max="770" width="36.140625" style="68" customWidth="1"/>
    <col min="771" max="771" width="13.85546875" style="68" customWidth="1"/>
    <col min="772" max="1025" width="9.140625" style="68"/>
    <col min="1026" max="1026" width="36.140625" style="68" customWidth="1"/>
    <col min="1027" max="1027" width="13.85546875" style="68" customWidth="1"/>
    <col min="1028" max="1281" width="9.140625" style="68"/>
    <col min="1282" max="1282" width="36.140625" style="68" customWidth="1"/>
    <col min="1283" max="1283" width="13.85546875" style="68" customWidth="1"/>
    <col min="1284" max="1537" width="9.140625" style="68"/>
    <col min="1538" max="1538" width="36.140625" style="68" customWidth="1"/>
    <col min="1539" max="1539" width="13.85546875" style="68" customWidth="1"/>
    <col min="1540" max="1793" width="9.140625" style="68"/>
    <col min="1794" max="1794" width="36.140625" style="68" customWidth="1"/>
    <col min="1795" max="1795" width="13.85546875" style="68" customWidth="1"/>
    <col min="1796" max="2049" width="9.140625" style="68"/>
    <col min="2050" max="2050" width="36.140625" style="68" customWidth="1"/>
    <col min="2051" max="2051" width="13.85546875" style="68" customWidth="1"/>
    <col min="2052" max="2305" width="9.140625" style="68"/>
    <col min="2306" max="2306" width="36.140625" style="68" customWidth="1"/>
    <col min="2307" max="2307" width="13.85546875" style="68" customWidth="1"/>
    <col min="2308" max="2561" width="9.140625" style="68"/>
    <col min="2562" max="2562" width="36.140625" style="68" customWidth="1"/>
    <col min="2563" max="2563" width="13.85546875" style="68" customWidth="1"/>
    <col min="2564" max="2817" width="9.140625" style="68"/>
    <col min="2818" max="2818" width="36.140625" style="68" customWidth="1"/>
    <col min="2819" max="2819" width="13.85546875" style="68" customWidth="1"/>
    <col min="2820" max="3073" width="9.140625" style="68"/>
    <col min="3074" max="3074" width="36.140625" style="68" customWidth="1"/>
    <col min="3075" max="3075" width="13.85546875" style="68" customWidth="1"/>
    <col min="3076" max="3329" width="9.140625" style="68"/>
    <col min="3330" max="3330" width="36.140625" style="68" customWidth="1"/>
    <col min="3331" max="3331" width="13.85546875" style="68" customWidth="1"/>
    <col min="3332" max="3585" width="9.140625" style="68"/>
    <col min="3586" max="3586" width="36.140625" style="68" customWidth="1"/>
    <col min="3587" max="3587" width="13.85546875" style="68" customWidth="1"/>
    <col min="3588" max="3841" width="9.140625" style="68"/>
    <col min="3842" max="3842" width="36.140625" style="68" customWidth="1"/>
    <col min="3843" max="3843" width="13.85546875" style="68" customWidth="1"/>
    <col min="3844" max="4097" width="9.140625" style="68"/>
    <col min="4098" max="4098" width="36.140625" style="68" customWidth="1"/>
    <col min="4099" max="4099" width="13.85546875" style="68" customWidth="1"/>
    <col min="4100" max="4353" width="9.140625" style="68"/>
    <col min="4354" max="4354" width="36.140625" style="68" customWidth="1"/>
    <col min="4355" max="4355" width="13.85546875" style="68" customWidth="1"/>
    <col min="4356" max="4609" width="9.140625" style="68"/>
    <col min="4610" max="4610" width="36.140625" style="68" customWidth="1"/>
    <col min="4611" max="4611" width="13.85546875" style="68" customWidth="1"/>
    <col min="4612" max="4865" width="9.140625" style="68"/>
    <col min="4866" max="4866" width="36.140625" style="68" customWidth="1"/>
    <col min="4867" max="4867" width="13.85546875" style="68" customWidth="1"/>
    <col min="4868" max="5121" width="9.140625" style="68"/>
    <col min="5122" max="5122" width="36.140625" style="68" customWidth="1"/>
    <col min="5123" max="5123" width="13.85546875" style="68" customWidth="1"/>
    <col min="5124" max="5377" width="9.140625" style="68"/>
    <col min="5378" max="5378" width="36.140625" style="68" customWidth="1"/>
    <col min="5379" max="5379" width="13.85546875" style="68" customWidth="1"/>
    <col min="5380" max="5633" width="9.140625" style="68"/>
    <col min="5634" max="5634" width="36.140625" style="68" customWidth="1"/>
    <col min="5635" max="5635" width="13.85546875" style="68" customWidth="1"/>
    <col min="5636" max="5889" width="9.140625" style="68"/>
    <col min="5890" max="5890" width="36.140625" style="68" customWidth="1"/>
    <col min="5891" max="5891" width="13.85546875" style="68" customWidth="1"/>
    <col min="5892" max="6145" width="9.140625" style="68"/>
    <col min="6146" max="6146" width="36.140625" style="68" customWidth="1"/>
    <col min="6147" max="6147" width="13.85546875" style="68" customWidth="1"/>
    <col min="6148" max="6401" width="9.140625" style="68"/>
    <col min="6402" max="6402" width="36.140625" style="68" customWidth="1"/>
    <col min="6403" max="6403" width="13.85546875" style="68" customWidth="1"/>
    <col min="6404" max="6657" width="9.140625" style="68"/>
    <col min="6658" max="6658" width="36.140625" style="68" customWidth="1"/>
    <col min="6659" max="6659" width="13.85546875" style="68" customWidth="1"/>
    <col min="6660" max="6913" width="9.140625" style="68"/>
    <col min="6914" max="6914" width="36.140625" style="68" customWidth="1"/>
    <col min="6915" max="6915" width="13.85546875" style="68" customWidth="1"/>
    <col min="6916" max="7169" width="9.140625" style="68"/>
    <col min="7170" max="7170" width="36.140625" style="68" customWidth="1"/>
    <col min="7171" max="7171" width="13.85546875" style="68" customWidth="1"/>
    <col min="7172" max="7425" width="9.140625" style="68"/>
    <col min="7426" max="7426" width="36.140625" style="68" customWidth="1"/>
    <col min="7427" max="7427" width="13.85546875" style="68" customWidth="1"/>
    <col min="7428" max="7681" width="9.140625" style="68"/>
    <col min="7682" max="7682" width="36.140625" style="68" customWidth="1"/>
    <col min="7683" max="7683" width="13.85546875" style="68" customWidth="1"/>
    <col min="7684" max="7937" width="9.140625" style="68"/>
    <col min="7938" max="7938" width="36.140625" style="68" customWidth="1"/>
    <col min="7939" max="7939" width="13.85546875" style="68" customWidth="1"/>
    <col min="7940" max="8193" width="9.140625" style="68"/>
    <col min="8194" max="8194" width="36.140625" style="68" customWidth="1"/>
    <col min="8195" max="8195" width="13.85546875" style="68" customWidth="1"/>
    <col min="8196" max="8449" width="9.140625" style="68"/>
    <col min="8450" max="8450" width="36.140625" style="68" customWidth="1"/>
    <col min="8451" max="8451" width="13.85546875" style="68" customWidth="1"/>
    <col min="8452" max="8705" width="9.140625" style="68"/>
    <col min="8706" max="8706" width="36.140625" style="68" customWidth="1"/>
    <col min="8707" max="8707" width="13.85546875" style="68" customWidth="1"/>
    <col min="8708" max="8961" width="9.140625" style="68"/>
    <col min="8962" max="8962" width="36.140625" style="68" customWidth="1"/>
    <col min="8963" max="8963" width="13.85546875" style="68" customWidth="1"/>
    <col min="8964" max="9217" width="9.140625" style="68"/>
    <col min="9218" max="9218" width="36.140625" style="68" customWidth="1"/>
    <col min="9219" max="9219" width="13.85546875" style="68" customWidth="1"/>
    <col min="9220" max="9473" width="9.140625" style="68"/>
    <col min="9474" max="9474" width="36.140625" style="68" customWidth="1"/>
    <col min="9475" max="9475" width="13.85546875" style="68" customWidth="1"/>
    <col min="9476" max="9729" width="9.140625" style="68"/>
    <col min="9730" max="9730" width="36.140625" style="68" customWidth="1"/>
    <col min="9731" max="9731" width="13.85546875" style="68" customWidth="1"/>
    <col min="9732" max="9985" width="9.140625" style="68"/>
    <col min="9986" max="9986" width="36.140625" style="68" customWidth="1"/>
    <col min="9987" max="9987" width="13.85546875" style="68" customWidth="1"/>
    <col min="9988" max="10241" width="9.140625" style="68"/>
    <col min="10242" max="10242" width="36.140625" style="68" customWidth="1"/>
    <col min="10243" max="10243" width="13.85546875" style="68" customWidth="1"/>
    <col min="10244" max="10497" width="9.140625" style="68"/>
    <col min="10498" max="10498" width="36.140625" style="68" customWidth="1"/>
    <col min="10499" max="10499" width="13.85546875" style="68" customWidth="1"/>
    <col min="10500" max="10753" width="9.140625" style="68"/>
    <col min="10754" max="10754" width="36.140625" style="68" customWidth="1"/>
    <col min="10755" max="10755" width="13.85546875" style="68" customWidth="1"/>
    <col min="10756" max="11009" width="9.140625" style="68"/>
    <col min="11010" max="11010" width="36.140625" style="68" customWidth="1"/>
    <col min="11011" max="11011" width="13.85546875" style="68" customWidth="1"/>
    <col min="11012" max="11265" width="9.140625" style="68"/>
    <col min="11266" max="11266" width="36.140625" style="68" customWidth="1"/>
    <col min="11267" max="11267" width="13.85546875" style="68" customWidth="1"/>
    <col min="11268" max="11521" width="9.140625" style="68"/>
    <col min="11522" max="11522" width="36.140625" style="68" customWidth="1"/>
    <col min="11523" max="11523" width="13.85546875" style="68" customWidth="1"/>
    <col min="11524" max="11777" width="9.140625" style="68"/>
    <col min="11778" max="11778" width="36.140625" style="68" customWidth="1"/>
    <col min="11779" max="11779" width="13.85546875" style="68" customWidth="1"/>
    <col min="11780" max="12033" width="9.140625" style="68"/>
    <col min="12034" max="12034" width="36.140625" style="68" customWidth="1"/>
    <col min="12035" max="12035" width="13.85546875" style="68" customWidth="1"/>
    <col min="12036" max="12289" width="9.140625" style="68"/>
    <col min="12290" max="12290" width="36.140625" style="68" customWidth="1"/>
    <col min="12291" max="12291" width="13.85546875" style="68" customWidth="1"/>
    <col min="12292" max="12545" width="9.140625" style="68"/>
    <col min="12546" max="12546" width="36.140625" style="68" customWidth="1"/>
    <col min="12547" max="12547" width="13.85546875" style="68" customWidth="1"/>
    <col min="12548" max="12801" width="9.140625" style="68"/>
    <col min="12802" max="12802" width="36.140625" style="68" customWidth="1"/>
    <col min="12803" max="12803" width="13.85546875" style="68" customWidth="1"/>
    <col min="12804" max="13057" width="9.140625" style="68"/>
    <col min="13058" max="13058" width="36.140625" style="68" customWidth="1"/>
    <col min="13059" max="13059" width="13.85546875" style="68" customWidth="1"/>
    <col min="13060" max="13313" width="9.140625" style="68"/>
    <col min="13314" max="13314" width="36.140625" style="68" customWidth="1"/>
    <col min="13315" max="13315" width="13.85546875" style="68" customWidth="1"/>
    <col min="13316" max="13569" width="9.140625" style="68"/>
    <col min="13570" max="13570" width="36.140625" style="68" customWidth="1"/>
    <col min="13571" max="13571" width="13.85546875" style="68" customWidth="1"/>
    <col min="13572" max="13825" width="9.140625" style="68"/>
    <col min="13826" max="13826" width="36.140625" style="68" customWidth="1"/>
    <col min="13827" max="13827" width="13.85546875" style="68" customWidth="1"/>
    <col min="13828" max="14081" width="9.140625" style="68"/>
    <col min="14082" max="14082" width="36.140625" style="68" customWidth="1"/>
    <col min="14083" max="14083" width="13.85546875" style="68" customWidth="1"/>
    <col min="14084" max="14337" width="9.140625" style="68"/>
    <col min="14338" max="14338" width="36.140625" style="68" customWidth="1"/>
    <col min="14339" max="14339" width="13.85546875" style="68" customWidth="1"/>
    <col min="14340" max="14593" width="9.140625" style="68"/>
    <col min="14594" max="14594" width="36.140625" style="68" customWidth="1"/>
    <col min="14595" max="14595" width="13.85546875" style="68" customWidth="1"/>
    <col min="14596" max="14849" width="9.140625" style="68"/>
    <col min="14850" max="14850" width="36.140625" style="68" customWidth="1"/>
    <col min="14851" max="14851" width="13.85546875" style="68" customWidth="1"/>
    <col min="14852" max="15105" width="9.140625" style="68"/>
    <col min="15106" max="15106" width="36.140625" style="68" customWidth="1"/>
    <col min="15107" max="15107" width="13.85546875" style="68" customWidth="1"/>
    <col min="15108" max="15361" width="9.140625" style="68"/>
    <col min="15362" max="15362" width="36.140625" style="68" customWidth="1"/>
    <col min="15363" max="15363" width="13.85546875" style="68" customWidth="1"/>
    <col min="15364" max="15617" width="9.140625" style="68"/>
    <col min="15618" max="15618" width="36.140625" style="68" customWidth="1"/>
    <col min="15619" max="15619" width="13.85546875" style="68" customWidth="1"/>
    <col min="15620" max="15873" width="9.140625" style="68"/>
    <col min="15874" max="15874" width="36.140625" style="68" customWidth="1"/>
    <col min="15875" max="15875" width="13.85546875" style="68" customWidth="1"/>
    <col min="15876" max="16129" width="9.140625" style="68"/>
    <col min="16130" max="16130" width="36.140625" style="68" customWidth="1"/>
    <col min="16131" max="16131" width="13.85546875" style="68" customWidth="1"/>
    <col min="16132" max="16384" width="9.140625" style="68"/>
  </cols>
  <sheetData>
    <row r="3" spans="1:4" x14ac:dyDescent="0.25">
      <c r="A3" s="91" t="s">
        <v>44</v>
      </c>
      <c r="B3" s="91"/>
      <c r="C3" s="91"/>
    </row>
    <row r="5" spans="1:4" ht="15.75" thickBot="1" x14ac:dyDescent="0.3"/>
    <row r="6" spans="1:4" s="74" customFormat="1" ht="15.75" thickBot="1" x14ac:dyDescent="0.3">
      <c r="A6" s="71" t="s">
        <v>45</v>
      </c>
      <c r="B6" s="72" t="s">
        <v>21</v>
      </c>
      <c r="C6" s="73" t="s">
        <v>46</v>
      </c>
    </row>
    <row r="7" spans="1:4" ht="21.75" customHeight="1" x14ac:dyDescent="0.25">
      <c r="A7" s="75"/>
      <c r="B7" s="76"/>
      <c r="C7" s="77"/>
    </row>
    <row r="8" spans="1:4" x14ac:dyDescent="0.25">
      <c r="A8" s="78">
        <v>1</v>
      </c>
      <c r="B8" s="79" t="s">
        <v>47</v>
      </c>
      <c r="C8" s="80">
        <v>5</v>
      </c>
      <c r="D8" s="68">
        <v>5</v>
      </c>
    </row>
    <row r="9" spans="1:4" x14ac:dyDescent="0.25">
      <c r="A9" s="78">
        <v>2</v>
      </c>
      <c r="B9" s="79" t="s">
        <v>48</v>
      </c>
      <c r="C9" s="80">
        <v>5</v>
      </c>
      <c r="D9" s="68">
        <v>5</v>
      </c>
    </row>
    <row r="10" spans="1:4" x14ac:dyDescent="0.25">
      <c r="A10" s="78">
        <v>3</v>
      </c>
      <c r="B10" s="79" t="s">
        <v>49</v>
      </c>
      <c r="C10" s="80">
        <v>40</v>
      </c>
      <c r="D10" s="68">
        <v>40</v>
      </c>
    </row>
    <row r="11" spans="1:4" x14ac:dyDescent="0.25">
      <c r="A11" s="78">
        <v>4</v>
      </c>
      <c r="B11" s="79" t="s">
        <v>50</v>
      </c>
      <c r="C11" s="80">
        <v>7</v>
      </c>
      <c r="D11" s="68">
        <v>7</v>
      </c>
    </row>
    <row r="12" spans="1:4" x14ac:dyDescent="0.25">
      <c r="A12" s="78">
        <v>5</v>
      </c>
      <c r="B12" s="79" t="s">
        <v>51</v>
      </c>
      <c r="C12" s="80">
        <v>7</v>
      </c>
      <c r="D12" s="68">
        <v>7</v>
      </c>
    </row>
    <row r="13" spans="1:4" x14ac:dyDescent="0.25">
      <c r="A13" s="78">
        <v>6</v>
      </c>
      <c r="B13" s="79" t="s">
        <v>52</v>
      </c>
      <c r="C13" s="80">
        <v>3.5</v>
      </c>
      <c r="D13" s="68">
        <v>2.5</v>
      </c>
    </row>
    <row r="14" spans="1:4" x14ac:dyDescent="0.25">
      <c r="A14" s="78">
        <v>7</v>
      </c>
      <c r="B14" s="79" t="s">
        <v>53</v>
      </c>
      <c r="C14" s="80">
        <v>3.5</v>
      </c>
      <c r="D14" s="68">
        <v>3</v>
      </c>
    </row>
    <row r="15" spans="1:4" x14ac:dyDescent="0.25">
      <c r="A15" s="78">
        <v>8</v>
      </c>
      <c r="B15" s="79" t="s">
        <v>54</v>
      </c>
      <c r="C15" s="80">
        <v>5</v>
      </c>
      <c r="D15" s="68">
        <v>0</v>
      </c>
    </row>
    <row r="16" spans="1:4" x14ac:dyDescent="0.25">
      <c r="A16" s="78">
        <v>9</v>
      </c>
      <c r="B16" s="79" t="s">
        <v>55</v>
      </c>
      <c r="C16" s="80">
        <v>10</v>
      </c>
      <c r="D16" s="68">
        <v>5</v>
      </c>
    </row>
    <row r="17" spans="1:4" x14ac:dyDescent="0.25">
      <c r="A17" s="78">
        <v>10</v>
      </c>
      <c r="B17" s="79" t="s">
        <v>56</v>
      </c>
      <c r="C17" s="80">
        <v>1.5</v>
      </c>
      <c r="D17" s="68">
        <v>0</v>
      </c>
    </row>
    <row r="18" spans="1:4" x14ac:dyDescent="0.25">
      <c r="A18" s="78">
        <v>11</v>
      </c>
      <c r="B18" s="79" t="s">
        <v>57</v>
      </c>
      <c r="C18" s="80">
        <v>1.5</v>
      </c>
      <c r="D18" s="68">
        <v>0</v>
      </c>
    </row>
    <row r="19" spans="1:4" ht="30" x14ac:dyDescent="0.25">
      <c r="A19" s="78">
        <v>12</v>
      </c>
      <c r="B19" s="79" t="s">
        <v>58</v>
      </c>
      <c r="C19" s="80">
        <v>5</v>
      </c>
      <c r="D19" s="68">
        <v>0</v>
      </c>
    </row>
    <row r="20" spans="1:4" x14ac:dyDescent="0.25">
      <c r="A20" s="78">
        <v>13</v>
      </c>
      <c r="B20" s="79" t="s">
        <v>59</v>
      </c>
      <c r="C20" s="80">
        <v>2</v>
      </c>
      <c r="D20" s="68">
        <v>0</v>
      </c>
    </row>
    <row r="21" spans="1:4" ht="30" x14ac:dyDescent="0.25">
      <c r="A21" s="78">
        <v>14</v>
      </c>
      <c r="B21" s="79" t="s">
        <v>60</v>
      </c>
      <c r="C21" s="80">
        <v>2</v>
      </c>
      <c r="D21" s="68">
        <v>0</v>
      </c>
    </row>
    <row r="22" spans="1:4" ht="30.75" thickBot="1" x14ac:dyDescent="0.3">
      <c r="A22" s="78">
        <v>15</v>
      </c>
      <c r="B22" s="81" t="s">
        <v>61</v>
      </c>
      <c r="C22" s="82">
        <v>2</v>
      </c>
      <c r="D22" s="68">
        <v>0</v>
      </c>
    </row>
    <row r="23" spans="1:4" x14ac:dyDescent="0.25">
      <c r="C23" s="83">
        <f>SUM(C8:C22)</f>
        <v>100</v>
      </c>
      <c r="D23" s="68">
        <f>SUM(D8:D22)</f>
        <v>74.5</v>
      </c>
    </row>
    <row r="24" spans="1:4" x14ac:dyDescent="0.25">
      <c r="C24" s="83"/>
    </row>
  </sheetData>
  <mergeCells count="1">
    <mergeCell ref="A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3FC294-D4CD-4D7E-AC3A-C812736102DE}">
  <dimension ref="B32:H32"/>
  <sheetViews>
    <sheetView topLeftCell="A7" workbookViewId="0">
      <selection activeCell="H32" sqref="H32"/>
    </sheetView>
  </sheetViews>
  <sheetFormatPr defaultRowHeight="15" x14ac:dyDescent="0.25"/>
  <sheetData>
    <row r="32" spans="2:8" x14ac:dyDescent="0.25">
      <c r="B32">
        <v>30000000</v>
      </c>
      <c r="C32">
        <v>2000</v>
      </c>
      <c r="D32">
        <f>B32/C32</f>
        <v>15000</v>
      </c>
      <c r="E32">
        <f>D32*10.364</f>
        <v>155460</v>
      </c>
      <c r="G32">
        <v>185.8</v>
      </c>
      <c r="H32">
        <f>B32/G32</f>
        <v>161463.93972012916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95F633-9FBB-40AD-AA71-E51A4161615A}">
  <dimension ref="E47:G53"/>
  <sheetViews>
    <sheetView topLeftCell="A25" workbookViewId="0">
      <selection activeCell="G48" sqref="G48"/>
    </sheetView>
  </sheetViews>
  <sheetFormatPr defaultRowHeight="15" x14ac:dyDescent="0.25"/>
  <sheetData>
    <row r="47" spans="6:7" ht="16.5" x14ac:dyDescent="0.25">
      <c r="F47" s="11">
        <v>0.91439999999999999</v>
      </c>
      <c r="G47" s="9">
        <v>100000</v>
      </c>
    </row>
    <row r="48" spans="6:7" ht="16.5" x14ac:dyDescent="0.3">
      <c r="F48" s="11">
        <v>1</v>
      </c>
      <c r="G48" s="1">
        <f>F48*G47/F47</f>
        <v>109361.32983377078</v>
      </c>
    </row>
    <row r="53" spans="5:5" x14ac:dyDescent="0.25">
      <c r="E53">
        <v>418.06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Valuation</vt:lpstr>
      <vt:lpstr>Sheet1</vt:lpstr>
      <vt:lpstr>Sheet2</vt:lpstr>
      <vt:lpstr>Sheet4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akhilesh Yadav</cp:lastModifiedBy>
  <dcterms:created xsi:type="dcterms:W3CDTF">2014-10-16T12:20:47Z</dcterms:created>
  <dcterms:modified xsi:type="dcterms:W3CDTF">2025-01-14T09:23:22Z</dcterms:modified>
</cp:coreProperties>
</file>