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Mumbai\Central Bank of India\Bhayander (East) Branch\Vishal Madanlal Suthar - Flat\"/>
    </mc:Choice>
  </mc:AlternateContent>
  <xr:revisionPtr revIDLastSave="0" documentId="13_ncr:1_{C09102BE-67EB-4D11-8FEF-AAEA86E61948}" xr6:coauthVersionLast="47" xr6:coauthVersionMax="47" xr10:uidLastSave="{00000000-0000-0000-0000-000000000000}"/>
  <bookViews>
    <workbookView xWindow="12720" yWindow="780" windowWidth="13335" windowHeight="1539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6" i="4" l="1"/>
  <c r="Z30" i="4"/>
  <c r="Z31" i="4" s="1"/>
  <c r="Z29" i="4"/>
  <c r="Z28" i="4"/>
  <c r="Z37" i="4" s="1"/>
  <c r="Z33" i="4" l="1"/>
  <c r="Z34" i="4" s="1"/>
  <c r="Z35" i="4" s="1"/>
  <c r="Z36" i="4" s="1"/>
  <c r="Z39" i="4" s="1"/>
  <c r="Z42" i="4" s="1"/>
  <c r="G28" i="4"/>
  <c r="Z48" i="4" l="1"/>
  <c r="Z44" i="4"/>
  <c r="Z43" i="4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H4" i="4" s="1"/>
  <c r="A4" i="4"/>
  <c r="Q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6" i="4" l="1"/>
  <c r="C3" i="4"/>
  <c r="D3" i="4" s="1"/>
  <c r="H3" i="4" s="1"/>
  <c r="H9" i="4"/>
  <c r="G8" i="4"/>
  <c r="G9" i="4"/>
  <c r="F8" i="4"/>
  <c r="F9" i="4"/>
  <c r="H5" i="4"/>
  <c r="H7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G3" i="4" l="1"/>
  <c r="W28" i="4"/>
  <c r="Q19" i="4" l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Q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34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<sst xmlns="http://schemas.openxmlformats.org/spreadsheetml/2006/main" count="50" uniqueCount="43">
  <si>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</si>
  <si>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</si>
  <si>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</si>
  <si>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</si>
  <si>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</si>
  <si>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</si>
  <si>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</si>
  <si>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</si>
  <si>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</si>
  <si>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</si>
  <si>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</si>
  <si>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</si>
  <si>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</si>
  <si>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</si>
  <si>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</si>
  <si>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</si>
  <si>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</si>
  <si>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</si>
  <si>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</si>
  <si>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</si>
  <si>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</si>
  <si>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</si>
  <si>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</si>
  <si>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</si>
  <si>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</si>
  <si>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</si>
  <si>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</si>
  <si>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</si>
  <si>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</si>
  <si>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</si>
  <si>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</si>
  <si>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</si>
  <si>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</si>
  <si>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</si>
  <si>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</si>
  <si>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</si>
  <si>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</si>
  <si>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</si>
  <si>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Central Bank of India ( BHAYANDER (EAST) - VISHAL MADANLAL SUTHAR AND PIYUSH MADANLAL SUTHAR</t>
  </si>
  <si>
    <t>Agree BUA</t>
  </si>
  <si>
    <t>As per OC</t>
  </si>
  <si>
    <t>rate on BUA</t>
  </si>
  <si>
    <t>Changed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</si>
</sst>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3" fontId="12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14</xdr:col>
      <xdr:colOff>200904</xdr:colOff>
      <xdr:row>26</xdr:row>
      <xdr:rowOff>29270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0"/>
          <a:ext cx="6296904" cy="49822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15</xdr:col>
      <xdr:colOff>134219</xdr:colOff>
      <xdr:row>33</xdr:row>
      <xdr:rowOff>181718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143000"/>
          <a:ext cx="6230219" cy="53252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544362</xdr:colOff>
      <xdr:row>29</xdr:row>
      <xdr:rowOff>105534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0297962" cy="54395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17</xdr:col>
      <xdr:colOff>144256</xdr:colOff>
      <xdr:row>31</xdr:row>
      <xdr:rowOff>10251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9897856" cy="52013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15</xdr:col>
      <xdr:colOff>10632</xdr:colOff>
      <xdr:row>35</xdr:row>
      <xdr:rowOff>172218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333500"/>
          <a:ext cx="7935432" cy="55062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24</xdr:col>
      <xdr:colOff>220382</xdr:colOff>
      <xdr:row>28</xdr:row>
      <xdr:rowOff>76955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0"/>
          <a:ext cx="9364382" cy="5410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8"/>
  <sheetViews>
    <sheetView tabSelected="1" topLeftCell="T10" zoomScaleNormal="100" workbookViewId="0">
      <selection activeCell="Z28" sqref="Z28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22.57031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7" t="s">
        <v>8</v>
      </c>
      <c r="G1" s="7" t="s">
        <v>11</v>
      </c>
      <c r="H1" s="7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4" t="s">
        <v>36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/>
      <c r="T2"/>
    </row>
    <row r="3" spans="1:20" s="42" customFormat="1" x14ac:dyDescent="0.25">
      <c r="A3" s="40">
        <f t="shared" ref="A3:A9" si="0">N3</f>
        <v>0</v>
      </c>
      <c r="B3" s="40">
        <f t="shared" ref="B3:B9" si="1">Q3</f>
        <v>210</v>
      </c>
      <c r="C3" s="40">
        <f>B3*1.2</f>
        <v>252</v>
      </c>
      <c r="D3" s="40">
        <f t="shared" ref="D3:D9" si="2">C3*1.2</f>
        <v>302.39999999999998</v>
      </c>
      <c r="E3" s="41">
        <f t="shared" ref="E3:E9" si="3">R3</f>
        <v>2500000</v>
      </c>
      <c r="F3" s="40">
        <f t="shared" ref="F3:F9" si="4">ROUND((E3/B3),0)</f>
        <v>11905</v>
      </c>
      <c r="G3" s="40">
        <f t="shared" ref="G3:G9" si="5">ROUND((E3/C3),0)</f>
        <v>9921</v>
      </c>
      <c r="H3" s="40">
        <f t="shared" ref="H3:H9" si="6">ROUND((E3/D3),0)</f>
        <v>8267</v>
      </c>
      <c r="I3" s="40" t="e">
        <f>#REF!</f>
        <v>#REF!</v>
      </c>
      <c r="J3" s="40">
        <f t="shared" ref="J3:J9" si="7">S3</f>
        <v>0</v>
      </c>
      <c r="O3" s="42">
        <v>0</v>
      </c>
      <c r="P3" s="42">
        <v>252</v>
      </c>
      <c r="Q3" s="42">
        <f t="shared" ref="Q3:Q9" si="8">P3/1.2</f>
        <v>210</v>
      </c>
      <c r="R3" s="43">
        <v>2500000</v>
      </c>
    </row>
    <row r="4" spans="1:20" s="42" customFormat="1" x14ac:dyDescent="0.25">
      <c r="A4" s="40">
        <f t="shared" si="0"/>
        <v>0</v>
      </c>
      <c r="B4" s="40">
        <f t="shared" si="1"/>
        <v>210</v>
      </c>
      <c r="C4" s="40">
        <f t="shared" ref="C4:C9" si="9">B4*1.2</f>
        <v>252</v>
      </c>
      <c r="D4" s="40">
        <f t="shared" si="2"/>
        <v>302.39999999999998</v>
      </c>
      <c r="E4" s="41">
        <f t="shared" si="3"/>
        <v>2500000</v>
      </c>
      <c r="F4" s="40">
        <f t="shared" si="4"/>
        <v>11905</v>
      </c>
      <c r="G4" s="40">
        <f t="shared" si="5"/>
        <v>9921</v>
      </c>
      <c r="H4" s="40">
        <f t="shared" si="6"/>
        <v>8267</v>
      </c>
      <c r="I4" s="40" t="e">
        <f>#REF!</f>
        <v>#REF!</v>
      </c>
      <c r="J4" s="40">
        <f t="shared" si="7"/>
        <v>0</v>
      </c>
      <c r="O4" s="42">
        <v>0</v>
      </c>
      <c r="P4" s="42">
        <v>252</v>
      </c>
      <c r="Q4" s="42">
        <f t="shared" si="8"/>
        <v>210</v>
      </c>
      <c r="R4" s="43">
        <v>2500000</v>
      </c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8" t="e">
        <f t="shared" si="4"/>
        <v>#DIV/0!</v>
      </c>
      <c r="G5" s="8" t="e">
        <f t="shared" si="5"/>
        <v>#DIV/0!</v>
      </c>
      <c r="H5" s="8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ref="P5:P9" si="10">O5/1.2</f>
        <v>0</v>
      </c>
      <c r="Q5">
        <f t="shared" si="8"/>
        <v>0</v>
      </c>
      <c r="R5" s="2">
        <v>0</v>
      </c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8" t="e">
        <f t="shared" si="4"/>
        <v>#DIV/0!</v>
      </c>
      <c r="G6" s="8" t="e">
        <f t="shared" si="5"/>
        <v>#DIV/0!</v>
      </c>
      <c r="H6" s="8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10"/>
        <v>0</v>
      </c>
      <c r="Q6">
        <f t="shared" si="8"/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8" t="e">
        <f t="shared" si="4"/>
        <v>#DIV/0!</v>
      </c>
      <c r="G7" s="8" t="e">
        <f t="shared" si="5"/>
        <v>#DIV/0!</v>
      </c>
      <c r="H7" s="8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10"/>
        <v>0</v>
      </c>
      <c r="Q7">
        <f t="shared" si="8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8" t="e">
        <f t="shared" si="4"/>
        <v>#DIV/0!</v>
      </c>
      <c r="G8" s="8" t="e">
        <f t="shared" si="5"/>
        <v>#DIV/0!</v>
      </c>
      <c r="H8" s="8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10"/>
        <v>0</v>
      </c>
      <c r="Q8">
        <f t="shared" si="8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8" t="e">
        <f t="shared" si="4"/>
        <v>#DIV/0!</v>
      </c>
      <c r="G9" s="8" t="e">
        <f t="shared" si="5"/>
        <v>#DIV/0!</v>
      </c>
      <c r="H9" s="8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10"/>
        <v>0</v>
      </c>
      <c r="Q9">
        <f t="shared" si="8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8" t="e">
        <f t="shared" ref="F10:F14" si="16">ROUND((E10/B10),0)</f>
        <v>#DIV/0!</v>
      </c>
      <c r="G10" s="8" t="e">
        <f t="shared" ref="G10:G14" si="17">ROUND((E10/C10),0)</f>
        <v>#DIV/0!</v>
      </c>
      <c r="H10" s="8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8" t="e">
        <f t="shared" si="16"/>
        <v>#DIV/0!</v>
      </c>
      <c r="G11" s="8" t="e">
        <f t="shared" si="17"/>
        <v>#DIV/0!</v>
      </c>
      <c r="H11" s="8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8" t="e">
        <f t="shared" si="16"/>
        <v>#DIV/0!</v>
      </c>
      <c r="G12" s="8" t="e">
        <f t="shared" si="17"/>
        <v>#DIV/0!</v>
      </c>
      <c r="H12" s="8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8" t="e">
        <f t="shared" ref="F13" si="26">ROUND((E13/B13),0)</f>
        <v>#DIV/0!</v>
      </c>
      <c r="G13" s="8" t="e">
        <f t="shared" ref="G13" si="27">ROUND((E13/C13),0)</f>
        <v>#DIV/0!</v>
      </c>
      <c r="H13" s="8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8" t="e">
        <f t="shared" si="16"/>
        <v>#DIV/0!</v>
      </c>
      <c r="G14" s="8" t="e">
        <f t="shared" si="17"/>
        <v>#DIV/0!</v>
      </c>
      <c r="H14" s="8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4" t="s">
        <v>37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</row>
    <row r="16" spans="1:20" x14ac:dyDescent="0.25">
      <c r="A16" s="4">
        <f t="shared" ref="A16:A25" si="32">N16</f>
        <v>0</v>
      </c>
      <c r="B16" s="4">
        <f t="shared" ref="B16:B25" si="33">Q16</f>
        <v>591.66666666666674</v>
      </c>
      <c r="C16" s="4">
        <f t="shared" ref="C16:C25" si="34">B16*1.2</f>
        <v>710.00000000000011</v>
      </c>
      <c r="D16" s="4">
        <f t="shared" ref="D16:D25" si="35">C16*1.2</f>
        <v>852.00000000000011</v>
      </c>
      <c r="E16" s="5">
        <f t="shared" ref="E16:E25" si="36">R16</f>
        <v>6500000</v>
      </c>
      <c r="F16" s="8">
        <f t="shared" ref="F16:F25" si="37">ROUND((E16/B16),0)</f>
        <v>10986</v>
      </c>
      <c r="G16" s="8">
        <f t="shared" ref="G16:G25" si="38">ROUND((E16/C16),0)</f>
        <v>9155</v>
      </c>
      <c r="H16" s="8">
        <f t="shared" ref="H16:H25" si="39">ROUND((E16/D16),0)</f>
        <v>7629</v>
      </c>
      <c r="I16" s="4" t="e">
        <f>#REF!</f>
        <v>#REF!</v>
      </c>
      <c r="J16" s="4">
        <f t="shared" ref="J16:J25" si="40">S16</f>
        <v>0</v>
      </c>
      <c r="O16">
        <v>0</v>
      </c>
      <c r="P16">
        <v>710</v>
      </c>
      <c r="Q16">
        <f t="shared" ref="P16:Q25" si="41">P16/1.2</f>
        <v>591.66666666666674</v>
      </c>
      <c r="R16" s="2">
        <v>6500000</v>
      </c>
    </row>
    <row r="17" spans="1:27" x14ac:dyDescent="0.25">
      <c r="A17" s="4">
        <f t="shared" si="32"/>
        <v>0</v>
      </c>
      <c r="B17" s="4">
        <f t="shared" si="33"/>
        <v>385</v>
      </c>
      <c r="C17" s="4">
        <f t="shared" si="34"/>
        <v>462</v>
      </c>
      <c r="D17" s="4">
        <f t="shared" si="35"/>
        <v>554.4</v>
      </c>
      <c r="E17" s="5">
        <f t="shared" si="36"/>
        <v>4000000</v>
      </c>
      <c r="F17" s="8">
        <f t="shared" si="37"/>
        <v>10390</v>
      </c>
      <c r="G17" s="8">
        <f t="shared" si="38"/>
        <v>8658</v>
      </c>
      <c r="H17" s="8">
        <f t="shared" si="39"/>
        <v>7215</v>
      </c>
      <c r="I17" s="4" t="e">
        <f>#REF!</f>
        <v>#REF!</v>
      </c>
      <c r="J17" s="4">
        <f t="shared" si="40"/>
        <v>0</v>
      </c>
      <c r="O17">
        <v>0</v>
      </c>
      <c r="P17">
        <f t="shared" si="41"/>
        <v>0</v>
      </c>
      <c r="Q17">
        <v>385</v>
      </c>
      <c r="R17" s="2">
        <v>4000000</v>
      </c>
    </row>
    <row r="18" spans="1:27" s="42" customFormat="1" x14ac:dyDescent="0.25">
      <c r="A18" s="40">
        <f t="shared" si="32"/>
        <v>0</v>
      </c>
      <c r="B18" s="40">
        <f t="shared" si="33"/>
        <v>438</v>
      </c>
      <c r="C18" s="40">
        <f t="shared" si="34"/>
        <v>525.6</v>
      </c>
      <c r="D18" s="40">
        <f t="shared" si="35"/>
        <v>630.72</v>
      </c>
      <c r="E18" s="41">
        <f t="shared" si="36"/>
        <v>6500000</v>
      </c>
      <c r="F18" s="40">
        <f t="shared" si="37"/>
        <v>14840</v>
      </c>
      <c r="G18" s="40">
        <f t="shared" si="38"/>
        <v>12367</v>
      </c>
      <c r="H18" s="40">
        <f t="shared" si="39"/>
        <v>10306</v>
      </c>
      <c r="I18" s="40" t="e">
        <f>#REF!</f>
        <v>#REF!</v>
      </c>
      <c r="J18" s="40">
        <f t="shared" si="40"/>
        <v>0</v>
      </c>
      <c r="O18" s="42">
        <v>0</v>
      </c>
      <c r="P18" s="42">
        <f t="shared" si="41"/>
        <v>0</v>
      </c>
      <c r="Q18" s="42">
        <v>438</v>
      </c>
      <c r="R18" s="43">
        <v>6500000</v>
      </c>
    </row>
    <row r="19" spans="1:27" s="42" customFormat="1" x14ac:dyDescent="0.25">
      <c r="A19" s="40">
        <f t="shared" ref="A19:A22" si="42">N19</f>
        <v>0</v>
      </c>
      <c r="B19" s="40">
        <f t="shared" ref="B19:B22" si="43">Q19</f>
        <v>333.33333333333337</v>
      </c>
      <c r="C19" s="40">
        <f t="shared" ref="C19:C22" si="44">B19*1.2</f>
        <v>400.00000000000006</v>
      </c>
      <c r="D19" s="40">
        <f t="shared" ref="D19:D22" si="45">C19*1.2</f>
        <v>480.00000000000006</v>
      </c>
      <c r="E19" s="41">
        <f t="shared" ref="E19:E22" si="46">R19</f>
        <v>4500000</v>
      </c>
      <c r="F19" s="40">
        <f t="shared" ref="F19:F22" si="47">ROUND((E19/B19),0)</f>
        <v>13500</v>
      </c>
      <c r="G19" s="40">
        <f t="shared" ref="G19:G22" si="48">ROUND((E19/C19),0)</f>
        <v>11250</v>
      </c>
      <c r="H19" s="40">
        <f t="shared" ref="H19:H22" si="49">ROUND((E19/D19),0)</f>
        <v>9375</v>
      </c>
      <c r="I19" s="40" t="e">
        <f>#REF!</f>
        <v>#REF!</v>
      </c>
      <c r="J19" s="40">
        <f t="shared" ref="J19:J22" si="50">S19</f>
        <v>0</v>
      </c>
      <c r="O19" s="42">
        <v>0</v>
      </c>
      <c r="P19" s="42">
        <v>400</v>
      </c>
      <c r="Q19" s="42">
        <f t="shared" ref="Q19:Q22" si="51">P19/1.2</f>
        <v>333.33333333333337</v>
      </c>
      <c r="R19" s="43">
        <v>4500000</v>
      </c>
    </row>
    <row r="20" spans="1:27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8" t="e">
        <f t="shared" si="47"/>
        <v>#DIV/0!</v>
      </c>
      <c r="G20" s="8" t="e">
        <f t="shared" si="48"/>
        <v>#DIV/0!</v>
      </c>
      <c r="H20" s="8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ref="P20:P22" si="52">O20/1.2</f>
        <v>0</v>
      </c>
      <c r="Q20">
        <f t="shared" si="51"/>
        <v>0</v>
      </c>
      <c r="R20" s="2">
        <v>0</v>
      </c>
    </row>
    <row r="21" spans="1:27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8" t="e">
        <f t="shared" si="47"/>
        <v>#DIV/0!</v>
      </c>
      <c r="G21" s="8" t="e">
        <f t="shared" si="48"/>
        <v>#DIV/0!</v>
      </c>
      <c r="H21" s="8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2"/>
        <v>0</v>
      </c>
      <c r="Q21">
        <f t="shared" si="51"/>
        <v>0</v>
      </c>
      <c r="R21" s="2">
        <v>0</v>
      </c>
    </row>
    <row r="22" spans="1:27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8" t="e">
        <f t="shared" si="47"/>
        <v>#DIV/0!</v>
      </c>
      <c r="G22" s="8" t="e">
        <f t="shared" si="48"/>
        <v>#DIV/0!</v>
      </c>
      <c r="H22" s="8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2"/>
        <v>0</v>
      </c>
      <c r="Q22">
        <f t="shared" si="51"/>
        <v>0</v>
      </c>
      <c r="R22" s="2">
        <v>0</v>
      </c>
    </row>
    <row r="23" spans="1:27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8" t="e">
        <f t="shared" ref="F23" si="58">ROUND((E23/B23),0)</f>
        <v>#DIV/0!</v>
      </c>
      <c r="G23" s="8" t="e">
        <f t="shared" ref="G23" si="59">ROUND((E23/C23),0)</f>
        <v>#DIV/0!</v>
      </c>
      <c r="H23" s="8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7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8" t="e">
        <f t="shared" si="37"/>
        <v>#DIV/0!</v>
      </c>
      <c r="G24" s="8" t="e">
        <f t="shared" si="38"/>
        <v>#DIV/0!</v>
      </c>
      <c r="H24" s="8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7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8" t="e">
        <f t="shared" si="37"/>
        <v>#DIV/0!</v>
      </c>
      <c r="G25" s="8" t="e">
        <f t="shared" si="38"/>
        <v>#DIV/0!</v>
      </c>
      <c r="H25" s="8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  <c r="Z25" s="47" t="s">
        <v>42</v>
      </c>
    </row>
    <row r="26" spans="1:27" ht="15.75" x14ac:dyDescent="0.25">
      <c r="U26" s="16" t="s">
        <v>13</v>
      </c>
      <c r="V26" s="17"/>
      <c r="W26" s="18">
        <v>10500</v>
      </c>
      <c r="X26" s="19" t="s">
        <v>41</v>
      </c>
      <c r="Z26" s="48">
        <v>10600</v>
      </c>
    </row>
    <row r="27" spans="1:27" ht="38.25" customHeight="1" x14ac:dyDescent="0.25">
      <c r="S27" s="9"/>
      <c r="T27" s="9"/>
      <c r="U27" s="20" t="s">
        <v>14</v>
      </c>
      <c r="V27" s="17"/>
      <c r="W27" s="18">
        <v>2500</v>
      </c>
      <c r="X27" s="21"/>
      <c r="Z27" s="18">
        <v>2600</v>
      </c>
    </row>
    <row r="28" spans="1:27" ht="15.75" x14ac:dyDescent="0.25">
      <c r="E28" t="s">
        <v>39</v>
      </c>
      <c r="F28">
        <v>43.12</v>
      </c>
      <c r="G28">
        <f>F28*10.764</f>
        <v>464.14367999999996</v>
      </c>
      <c r="S28" s="9"/>
      <c r="T28" s="9"/>
      <c r="U28" s="16" t="s">
        <v>15</v>
      </c>
      <c r="V28" s="17"/>
      <c r="W28" s="18">
        <f>W26-W27</f>
        <v>8000</v>
      </c>
      <c r="X28" s="21"/>
      <c r="Z28" s="18">
        <f>Z26-Z27</f>
        <v>8000</v>
      </c>
    </row>
    <row r="29" spans="1:27" ht="15.75" x14ac:dyDescent="0.25">
      <c r="G29" s="6"/>
      <c r="H29" s="6"/>
      <c r="S29" s="9"/>
      <c r="T29" s="9"/>
      <c r="U29" s="16" t="s">
        <v>16</v>
      </c>
      <c r="V29" s="17"/>
      <c r="W29" s="18">
        <f>W27</f>
        <v>2500</v>
      </c>
      <c r="X29" s="21"/>
      <c r="Z29" s="18">
        <f>Z27</f>
        <v>2600</v>
      </c>
    </row>
    <row r="30" spans="1:27" ht="15.75" x14ac:dyDescent="0.25">
      <c r="S30" s="9"/>
      <c r="T30" s="9"/>
      <c r="U30" s="16" t="s">
        <v>17</v>
      </c>
      <c r="V30" s="22"/>
      <c r="W30" s="23">
        <f>X30-X31</f>
        <v>27</v>
      </c>
      <c r="X30" s="24">
        <v>2024</v>
      </c>
      <c r="Z30" s="23">
        <f>AA30-AA31</f>
        <v>28</v>
      </c>
      <c r="AA30">
        <v>2024</v>
      </c>
    </row>
    <row r="31" spans="1:27" ht="15.75" x14ac:dyDescent="0.25">
      <c r="S31" s="9"/>
      <c r="T31" s="9"/>
      <c r="U31" s="16" t="s">
        <v>18</v>
      </c>
      <c r="V31" s="22"/>
      <c r="W31" s="23">
        <f>W32-W30</f>
        <v>33</v>
      </c>
      <c r="X31" s="30">
        <v>1997</v>
      </c>
      <c r="Y31" t="s">
        <v>40</v>
      </c>
      <c r="Z31" s="23">
        <f>Z32-Z30</f>
        <v>32</v>
      </c>
      <c r="AA31">
        <v>1996</v>
      </c>
    </row>
    <row r="32" spans="1:27" ht="15.75" x14ac:dyDescent="0.25">
      <c r="S32" s="9"/>
      <c r="T32" s="9"/>
      <c r="U32" s="16" t="s">
        <v>19</v>
      </c>
      <c r="V32" s="22"/>
      <c r="W32" s="23">
        <v>60</v>
      </c>
      <c r="X32" s="23"/>
      <c r="Z32" s="23">
        <v>60</v>
      </c>
    </row>
    <row r="33" spans="15:26" ht="48" customHeight="1" x14ac:dyDescent="0.25">
      <c r="P33" s="45" t="s">
        <v>38</v>
      </c>
      <c r="Q33" s="45"/>
      <c r="R33" s="45"/>
      <c r="S33" s="45"/>
      <c r="T33" s="46"/>
      <c r="U33" s="20" t="s">
        <v>20</v>
      </c>
      <c r="V33" s="22"/>
      <c r="W33" s="23">
        <f>90*W30/W32</f>
        <v>40.5</v>
      </c>
      <c r="X33" s="23"/>
      <c r="Z33" s="23">
        <f>90*Z30/Z32</f>
        <v>42</v>
      </c>
    </row>
    <row r="34" spans="15:26" ht="15.75" x14ac:dyDescent="0.25">
      <c r="U34" s="16"/>
      <c r="V34" s="25"/>
      <c r="W34" s="26">
        <f>W33%</f>
        <v>0.40500000000000003</v>
      </c>
      <c r="X34" s="26"/>
      <c r="Z34" s="26">
        <f>Z33%</f>
        <v>0.42</v>
      </c>
    </row>
    <row r="35" spans="15:26" ht="15.75" x14ac:dyDescent="0.25">
      <c r="P35" s="13" t="s">
        <v>31</v>
      </c>
      <c r="Q35" s="13" t="s">
        <v>32</v>
      </c>
      <c r="R35" s="13" t="s">
        <v>33</v>
      </c>
      <c r="S35" s="13" t="s">
        <v>34</v>
      </c>
      <c r="T35" s="11"/>
      <c r="U35" s="16" t="s">
        <v>21</v>
      </c>
      <c r="V35" s="17"/>
      <c r="W35" s="18">
        <f>W29*W34</f>
        <v>1012.5000000000001</v>
      </c>
      <c r="X35" s="21"/>
      <c r="Z35" s="18">
        <f>Z29*Z34</f>
        <v>1092</v>
      </c>
    </row>
    <row r="36" spans="15:26" ht="15.75" x14ac:dyDescent="0.25">
      <c r="Q36">
        <f>N24</f>
        <v>0</v>
      </c>
      <c r="R36" s="14">
        <f>N22</f>
        <v>0</v>
      </c>
      <c r="S36" s="14">
        <f>R36*Q36</f>
        <v>0</v>
      </c>
      <c r="U36" s="16" t="s">
        <v>22</v>
      </c>
      <c r="V36" s="17"/>
      <c r="W36" s="18">
        <f>W29-W35</f>
        <v>1487.5</v>
      </c>
      <c r="X36" s="21"/>
      <c r="Z36" s="18">
        <f>Z29-Z35</f>
        <v>1508</v>
      </c>
    </row>
    <row r="37" spans="15:26" ht="15.75" x14ac:dyDescent="0.25">
      <c r="R37" s="6" t="s">
        <v>34</v>
      </c>
      <c r="S37" s="15">
        <f>SUM(S36:S36)</f>
        <v>0</v>
      </c>
      <c r="U37" s="16" t="s">
        <v>15</v>
      </c>
      <c r="V37" s="17"/>
      <c r="W37" s="18">
        <f>W28</f>
        <v>8000</v>
      </c>
      <c r="X37" s="21"/>
      <c r="Z37" s="18">
        <f>Z28</f>
        <v>8000</v>
      </c>
    </row>
    <row r="38" spans="15:26" ht="15.75" x14ac:dyDescent="0.25">
      <c r="R38" s="6" t="s">
        <v>25</v>
      </c>
      <c r="S38" s="15">
        <f>S37*90%</f>
        <v>0</v>
      </c>
      <c r="U38" s="22"/>
      <c r="V38" s="17"/>
      <c r="W38" s="18"/>
      <c r="X38" s="21"/>
      <c r="Z38" s="18"/>
    </row>
    <row r="39" spans="15:26" ht="15.75" x14ac:dyDescent="0.25">
      <c r="R39" s="6" t="s">
        <v>35</v>
      </c>
      <c r="S39" s="15">
        <f>S37*80%</f>
        <v>0</v>
      </c>
      <c r="U39" s="27" t="s">
        <v>23</v>
      </c>
      <c r="V39" s="28"/>
      <c r="W39" s="19">
        <f>W37+W36</f>
        <v>9487.5</v>
      </c>
      <c r="X39" s="21"/>
      <c r="Z39" s="19">
        <f>Z37+Z36</f>
        <v>9508</v>
      </c>
    </row>
    <row r="40" spans="15:26" ht="15.75" x14ac:dyDescent="0.25">
      <c r="S40" s="9"/>
      <c r="T40" s="9"/>
      <c r="U40" s="22"/>
      <c r="V40" s="22"/>
      <c r="W40" s="23"/>
      <c r="X40" s="23"/>
      <c r="Z40" s="23"/>
    </row>
    <row r="41" spans="15:26" ht="15.75" x14ac:dyDescent="0.25">
      <c r="S41" s="9"/>
      <c r="T41" s="9"/>
      <c r="U41" s="27" t="s">
        <v>32</v>
      </c>
      <c r="V41" s="29"/>
      <c r="W41" s="24">
        <v>464</v>
      </c>
      <c r="X41" s="23"/>
      <c r="Z41" s="24">
        <v>464</v>
      </c>
    </row>
    <row r="42" spans="15:26" ht="15.75" x14ac:dyDescent="0.25">
      <c r="P42" s="12" t="s">
        <v>30</v>
      </c>
      <c r="S42" s="9"/>
      <c r="T42" s="10"/>
      <c r="U42" s="16" t="s">
        <v>24</v>
      </c>
      <c r="V42" s="30"/>
      <c r="W42" s="31">
        <f>W39*W41+X43</f>
        <v>4402200</v>
      </c>
      <c r="X42" s="32"/>
      <c r="Z42" s="31">
        <f>Z39*Z41+AA43</f>
        <v>4411712</v>
      </c>
    </row>
    <row r="43" spans="15:26" ht="15.75" x14ac:dyDescent="0.25">
      <c r="S43" s="10"/>
      <c r="T43" s="9"/>
      <c r="U43" s="16" t="s">
        <v>25</v>
      </c>
      <c r="V43" s="22"/>
      <c r="W43" s="33">
        <f>W42*0.9</f>
        <v>3961980</v>
      </c>
      <c r="X43" s="34"/>
      <c r="Z43" s="33">
        <f>Z42*0.9</f>
        <v>3970540.8000000003</v>
      </c>
    </row>
    <row r="44" spans="15:26" ht="15.75" x14ac:dyDescent="0.25">
      <c r="S44" s="9"/>
      <c r="T44" s="9"/>
      <c r="U44" s="16" t="s">
        <v>26</v>
      </c>
      <c r="V44" s="22"/>
      <c r="W44" s="33">
        <f>W42*0.8</f>
        <v>3521760</v>
      </c>
      <c r="X44" s="33"/>
      <c r="Z44" s="33">
        <f>Z42*0.8</f>
        <v>3529369.6000000001</v>
      </c>
    </row>
    <row r="45" spans="15:26" ht="15.75" x14ac:dyDescent="0.25">
      <c r="O45" s="9"/>
      <c r="P45" s="9"/>
      <c r="Q45" s="9"/>
      <c r="R45" s="9"/>
      <c r="S45" s="9"/>
      <c r="T45" s="9"/>
      <c r="U45" s="16"/>
      <c r="V45" s="22"/>
      <c r="W45" s="35"/>
      <c r="X45" s="23"/>
      <c r="Z45" s="35"/>
    </row>
    <row r="46" spans="15:26" ht="15.75" x14ac:dyDescent="0.25">
      <c r="U46" s="36" t="s">
        <v>27</v>
      </c>
      <c r="V46" s="37"/>
      <c r="W46" s="38">
        <f>W27*W41</f>
        <v>1160000</v>
      </c>
      <c r="X46" s="38"/>
      <c r="Z46" s="38">
        <f>Z27*Z41</f>
        <v>1206400</v>
      </c>
    </row>
    <row r="47" spans="15:26" ht="15.75" x14ac:dyDescent="0.25">
      <c r="U47" s="16" t="s">
        <v>28</v>
      </c>
      <c r="V47" s="22"/>
      <c r="W47" s="35"/>
      <c r="X47" s="35"/>
      <c r="Z47" s="35"/>
    </row>
    <row r="48" spans="15:26" ht="15.75" x14ac:dyDescent="0.25">
      <c r="U48" s="39" t="s">
        <v>29</v>
      </c>
      <c r="V48" s="35"/>
      <c r="W48" s="33">
        <f>W42*0.025/12</f>
        <v>9171.25</v>
      </c>
      <c r="X48" s="33"/>
      <c r="Z48" s="33">
        <f>Z42*0.025/12</f>
        <v>9191.0666666666675</v>
      </c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topLeftCell="D1" zoomScaleNormal="100" workbookViewId="0">
      <selection activeCell="Q5" sqref="Q5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D6" workbookViewId="0">
      <selection activeCell="F7" sqref="F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B2" sqref="B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3" sqref="B3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16" zoomScaleNormal="100" workbookViewId="0">
      <selection activeCell="T22" sqref="T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I1" zoomScaleNormal="100" workbookViewId="0">
      <selection activeCell="Z7" sqref="Z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Desk-111</cp:lastModifiedBy>
  <cp:lastPrinted>2019-11-05T06:14:02Z</cp:lastPrinted>
  <dcterms:created xsi:type="dcterms:W3CDTF">2018-02-17T10:36:41Z</dcterms:created>
  <dcterms:modified xsi:type="dcterms:W3CDTF">2024-12-23T11:40:42Z</dcterms:modified>
</cp:coreProperties>
</file>