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Q18" i="4" l="1"/>
  <c r="N5" i="16"/>
  <c r="Q7" i="15"/>
  <c r="S14" i="14"/>
  <c r="S7" i="13"/>
  <c r="G29" i="4"/>
  <c r="C3" i="4" l="1"/>
  <c r="P9" i="4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H6" i="4" s="1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D20" i="4" s="1"/>
  <c r="J20" i="4"/>
  <c r="I20" i="4"/>
  <c r="E20" i="4"/>
  <c r="A20" i="4"/>
  <c r="H4" i="4" l="1"/>
  <c r="D3" i="4"/>
  <c r="H9" i="4"/>
  <c r="G8" i="4"/>
  <c r="G9" i="4"/>
  <c r="F8" i="4"/>
  <c r="F9" i="4"/>
  <c r="H3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B18" i="4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<sst xmlns="http://schemas.openxmlformats.org/spreadsheetml/2006/main" count="49" uniqueCount="42">
  <si>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</si>
  <si>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</si>
  <si>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</si>
  <si>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</si>
  <si>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</si>
  <si>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</si>
  <si>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</si>
  <si>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</si>
  <si>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</si>
  <si>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</si>
  <si>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</si>
  <si>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</si>
  <si>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</si>
  <si>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</si>
  <si>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</si>
  <si>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</si>
  <si>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</si>
  <si>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</si>
  <si>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</si>
  <si>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</si>
  <si>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</si>
  <si>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</si>
  <si>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</si>
  <si>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</si>
  <si>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</si>
  <si>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</si>
  <si>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</si>
  <si>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</si>
  <si>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</si>
  <si>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</si>
  <si>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</si>
  <si>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</si>
  <si>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</si>
  <si>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</si>
  <si>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</si>
  <si>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</si>
  <si>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</si>
  <si>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</si>
  <si>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</si>
  <si>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 xml:space="preserve">State Bank of India ( RACPC Kalyan ) - Hina Sachin Maru </t>
  </si>
  <si>
    <t>As per Full OC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</si>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</sst>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15</xdr:col>
      <xdr:colOff>134219</xdr:colOff>
      <xdr:row>27</xdr:row>
      <xdr:rowOff>105454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81000"/>
          <a:ext cx="6230219" cy="48679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14</xdr:col>
      <xdr:colOff>134219</xdr:colOff>
      <xdr:row>32</xdr:row>
      <xdr:rowOff>38770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333500"/>
          <a:ext cx="6230219" cy="48012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</xdr:row>
      <xdr:rowOff>0</xdr:rowOff>
    </xdr:from>
    <xdr:to>
      <xdr:col>12</xdr:col>
      <xdr:colOff>181851</xdr:colOff>
      <xdr:row>29</xdr:row>
      <xdr:rowOff>172112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952500"/>
          <a:ext cx="6277851" cy="47441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181851</xdr:colOff>
      <xdr:row>26</xdr:row>
      <xdr:rowOff>162592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6277851" cy="47822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</xdr:row>
      <xdr:rowOff>0</xdr:rowOff>
    </xdr:from>
    <xdr:to>
      <xdr:col>12</xdr:col>
      <xdr:colOff>105640</xdr:colOff>
      <xdr:row>33</xdr:row>
      <xdr:rowOff>29244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524000"/>
          <a:ext cx="6201640" cy="47917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21</xdr:col>
      <xdr:colOff>182021</xdr:colOff>
      <xdr:row>29</xdr:row>
      <xdr:rowOff>38823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381000"/>
          <a:ext cx="7497221" cy="51823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16</xdr:col>
      <xdr:colOff>77232</xdr:colOff>
      <xdr:row>28</xdr:row>
      <xdr:rowOff>76929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7392432" cy="52204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77402</xdr:colOff>
      <xdr:row>29</xdr:row>
      <xdr:rowOff>29297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611802" cy="51727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18</xdr:col>
      <xdr:colOff>363362</xdr:colOff>
      <xdr:row>29</xdr:row>
      <xdr:rowOff>172192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0116962" cy="53156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H28" zoomScaleNormal="100" workbookViewId="0">
      <selection activeCell="W40" sqref="W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566</v>
      </c>
      <c r="C3" s="4">
        <f>B3*1.2</f>
        <v>679.19999999999993</v>
      </c>
      <c r="D3" s="4">
        <f t="shared" ref="D3:D9" si="2">C3*1.2</f>
        <v>815.03999999999985</v>
      </c>
      <c r="E3" s="5">
        <f t="shared" ref="E3:E9" si="3">R3</f>
        <v>4225500</v>
      </c>
      <c r="F3" s="9">
        <f t="shared" ref="F3:F9" si="4">ROUND((E3/B3),0)</f>
        <v>7466</v>
      </c>
      <c r="G3" s="9">
        <f t="shared" ref="G3:G9" si="5">ROUND((E3/C3),0)</f>
        <v>6221</v>
      </c>
      <c r="H3" s="9">
        <f t="shared" ref="H3:H9" si="6">ROUND((E3/D3),0)</f>
        <v>5184</v>
      </c>
      <c r="I3" s="4" t="e">
        <f>#REF!</f>
        <v>#REF!</v>
      </c>
      <c r="J3" s="4">
        <f t="shared" ref="J3:J9" si="7">S3</f>
        <v>0</v>
      </c>
      <c r="O3">
        <v>0</v>
      </c>
      <c r="P3">
        <f t="shared" ref="P3:P9" si="8">O3/1.2</f>
        <v>0</v>
      </c>
      <c r="Q3">
        <v>566</v>
      </c>
      <c r="R3" s="2">
        <v>4225500</v>
      </c>
    </row>
    <row r="4" spans="1:20" x14ac:dyDescent="0.25">
      <c r="A4" s="4">
        <f t="shared" si="0"/>
        <v>0</v>
      </c>
      <c r="B4" s="4">
        <f t="shared" si="1"/>
        <v>547</v>
      </c>
      <c r="C4" s="4">
        <f t="shared" ref="C4:C9" si="9">B4*1.2</f>
        <v>656.4</v>
      </c>
      <c r="D4" s="4">
        <f t="shared" si="2"/>
        <v>787.68</v>
      </c>
      <c r="E4" s="5">
        <f t="shared" si="3"/>
        <v>5764000</v>
      </c>
      <c r="F4" s="9">
        <f t="shared" si="4"/>
        <v>10537</v>
      </c>
      <c r="G4" s="9">
        <f t="shared" si="5"/>
        <v>8781</v>
      </c>
      <c r="H4" s="9">
        <f t="shared" si="6"/>
        <v>7318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547</v>
      </c>
      <c r="R4" s="2">
        <v>5764000</v>
      </c>
    </row>
    <row r="5" spans="1:20" x14ac:dyDescent="0.25">
      <c r="A5" s="4">
        <f t="shared" si="0"/>
        <v>0</v>
      </c>
      <c r="B5" s="4">
        <f t="shared" si="1"/>
        <v>401</v>
      </c>
      <c r="C5" s="4">
        <f t="shared" si="9"/>
        <v>481.2</v>
      </c>
      <c r="D5" s="4">
        <f t="shared" si="2"/>
        <v>577.43999999999994</v>
      </c>
      <c r="E5" s="5">
        <f t="shared" si="3"/>
        <v>4357100</v>
      </c>
      <c r="F5" s="9">
        <f t="shared" si="4"/>
        <v>10866</v>
      </c>
      <c r="G5" s="9">
        <f t="shared" si="5"/>
        <v>9055</v>
      </c>
      <c r="H5" s="9">
        <f t="shared" si="6"/>
        <v>7546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401</v>
      </c>
      <c r="R5" s="2">
        <v>4357100</v>
      </c>
    </row>
    <row r="6" spans="1:20" x14ac:dyDescent="0.25">
      <c r="A6" s="4">
        <f t="shared" si="0"/>
        <v>0</v>
      </c>
      <c r="B6" s="4">
        <f t="shared" si="1"/>
        <v>401</v>
      </c>
      <c r="C6" s="4">
        <f t="shared" si="9"/>
        <v>481.2</v>
      </c>
      <c r="D6" s="4">
        <f t="shared" si="2"/>
        <v>577.43999999999994</v>
      </c>
      <c r="E6" s="5">
        <f t="shared" si="3"/>
        <v>3848000</v>
      </c>
      <c r="F6" s="9">
        <f t="shared" si="4"/>
        <v>9596</v>
      </c>
      <c r="G6" s="9">
        <f t="shared" si="5"/>
        <v>7997</v>
      </c>
      <c r="H6" s="9">
        <f t="shared" si="6"/>
        <v>6664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401</v>
      </c>
      <c r="R6" s="2">
        <v>3848000</v>
      </c>
    </row>
    <row r="7" spans="1:20" x14ac:dyDescent="0.25">
      <c r="A7" s="4">
        <f t="shared" si="0"/>
        <v>0</v>
      </c>
      <c r="B7" s="4">
        <f t="shared" si="1"/>
        <v>401</v>
      </c>
      <c r="C7" s="4">
        <f t="shared" si="9"/>
        <v>481.2</v>
      </c>
      <c r="D7" s="4">
        <f t="shared" si="2"/>
        <v>577.43999999999994</v>
      </c>
      <c r="E7" s="5">
        <f t="shared" si="3"/>
        <v>3848000</v>
      </c>
      <c r="F7" s="9">
        <f t="shared" si="4"/>
        <v>9596</v>
      </c>
      <c r="G7" s="9">
        <f t="shared" si="5"/>
        <v>7997</v>
      </c>
      <c r="H7" s="9">
        <f t="shared" si="6"/>
        <v>6664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401</v>
      </c>
      <c r="R7" s="2">
        <v>3848000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3:Q9" si="10">P8/1.2</f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5" si="32">N16</f>
        <v>0</v>
      </c>
      <c r="B16" s="4">
        <f t="shared" ref="B16:B25" si="33">Q16</f>
        <v>512</v>
      </c>
      <c r="C16" s="4">
        <f t="shared" ref="C16:C25" si="34">B16*1.2</f>
        <v>614.4</v>
      </c>
      <c r="D16" s="4">
        <f t="shared" ref="D16:D25" si="35">C16*1.2</f>
        <v>737.28</v>
      </c>
      <c r="E16" s="5">
        <f t="shared" ref="E16:E25" si="36">R16</f>
        <v>4500000</v>
      </c>
      <c r="F16" s="9">
        <f t="shared" ref="F16:F25" si="37">ROUND((E16/B16),0)</f>
        <v>8789</v>
      </c>
      <c r="G16" s="9">
        <f t="shared" ref="G16:G25" si="38">ROUND((E16/C16),0)</f>
        <v>7324</v>
      </c>
      <c r="H16" s="9">
        <f t="shared" ref="H16:H25" si="39">ROUND((E16/D16),0)</f>
        <v>6104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v>512</v>
      </c>
      <c r="R16" s="2">
        <v>4500000</v>
      </c>
    </row>
    <row r="17" spans="1:25" x14ac:dyDescent="0.25">
      <c r="A17" s="4">
        <f t="shared" si="32"/>
        <v>0</v>
      </c>
      <c r="B17" s="4">
        <f t="shared" si="33"/>
        <v>521</v>
      </c>
      <c r="C17" s="4">
        <f t="shared" si="34"/>
        <v>625.19999999999993</v>
      </c>
      <c r="D17" s="4">
        <f t="shared" si="35"/>
        <v>750.2399999999999</v>
      </c>
      <c r="E17" s="5">
        <f t="shared" si="36"/>
        <v>5200000</v>
      </c>
      <c r="F17" s="9">
        <f t="shared" si="37"/>
        <v>9981</v>
      </c>
      <c r="G17" s="9">
        <f t="shared" si="38"/>
        <v>8317</v>
      </c>
      <c r="H17" s="9">
        <f t="shared" si="39"/>
        <v>6931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521</v>
      </c>
      <c r="R17" s="2">
        <v>5200000</v>
      </c>
    </row>
    <row r="18" spans="1:25" x14ac:dyDescent="0.25">
      <c r="A18" s="4">
        <f t="shared" si="32"/>
        <v>0</v>
      </c>
      <c r="B18" s="4">
        <f t="shared" si="33"/>
        <v>999.99999999999989</v>
      </c>
      <c r="C18" s="4">
        <f t="shared" si="34"/>
        <v>1199.9999999999998</v>
      </c>
      <c r="D18" s="4">
        <f t="shared" si="35"/>
        <v>1439.9999999999998</v>
      </c>
      <c r="E18" s="5">
        <f t="shared" si="36"/>
        <v>8500000</v>
      </c>
      <c r="F18" s="9">
        <f t="shared" si="37"/>
        <v>8500</v>
      </c>
      <c r="G18" s="9">
        <f t="shared" si="38"/>
        <v>7083</v>
      </c>
      <c r="H18" s="9">
        <f t="shared" si="39"/>
        <v>5903</v>
      </c>
      <c r="I18" s="4" t="e">
        <f>#REF!</f>
        <v>#REF!</v>
      </c>
      <c r="J18" s="4">
        <f t="shared" si="40"/>
        <v>0</v>
      </c>
      <c r="O18">
        <v>0</v>
      </c>
      <c r="P18">
        <v>1100</v>
      </c>
      <c r="Q18">
        <f>P18/1.1</f>
        <v>999.99999999999989</v>
      </c>
      <c r="R18" s="2">
        <v>8500000</v>
      </c>
    </row>
    <row r="19" spans="1:25" x14ac:dyDescent="0.25">
      <c r="A19" s="4">
        <f t="shared" ref="A19:A22" si="42">N19</f>
        <v>0</v>
      </c>
      <c r="B19" s="4">
        <f t="shared" ref="B19:B22" si="43">Q19</f>
        <v>512</v>
      </c>
      <c r="C19" s="4">
        <f t="shared" ref="C19:C22" si="44">B19*1.2</f>
        <v>614.4</v>
      </c>
      <c r="D19" s="4">
        <f t="shared" ref="D19:D22" si="45">C19*1.2</f>
        <v>737.28</v>
      </c>
      <c r="E19" s="5">
        <f t="shared" ref="E19:E22" si="46">R19</f>
        <v>4990000</v>
      </c>
      <c r="F19" s="9">
        <f t="shared" ref="F19:F22" si="47">ROUND((E19/B19),0)</f>
        <v>9746</v>
      </c>
      <c r="G19" s="9">
        <f t="shared" ref="G19:G22" si="48">ROUND((E19/C19),0)</f>
        <v>8122</v>
      </c>
      <c r="H19" s="9">
        <f t="shared" ref="H19:H22" si="49">ROUND((E19/D19),0)</f>
        <v>6768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v>512</v>
      </c>
      <c r="R19" s="2">
        <v>4990000</v>
      </c>
    </row>
    <row r="20" spans="1:25" x14ac:dyDescent="0.25">
      <c r="A20" s="4">
        <f t="shared" si="42"/>
        <v>0</v>
      </c>
      <c r="B20" s="4">
        <f t="shared" si="43"/>
        <v>512</v>
      </c>
      <c r="C20" s="4">
        <f t="shared" si="44"/>
        <v>614.4</v>
      </c>
      <c r="D20" s="4">
        <f t="shared" si="45"/>
        <v>737.28</v>
      </c>
      <c r="E20" s="5">
        <f t="shared" si="46"/>
        <v>5000000</v>
      </c>
      <c r="F20" s="9">
        <f t="shared" si="47"/>
        <v>9766</v>
      </c>
      <c r="G20" s="9">
        <f t="shared" si="48"/>
        <v>8138</v>
      </c>
      <c r="H20" s="9">
        <f t="shared" si="49"/>
        <v>6782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v>512</v>
      </c>
      <c r="R20" s="2">
        <v>5000000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ref="Q19:Q22" si="52">P21/1.2</f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9500</v>
      </c>
      <c r="X26" s="20" t="s">
        <v>38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S28" s="10"/>
      <c r="T28" s="10"/>
      <c r="U28" s="17" t="s">
        <v>15</v>
      </c>
      <c r="V28" s="18"/>
      <c r="W28" s="19">
        <f>W26-W27</f>
        <v>7000</v>
      </c>
      <c r="X28" s="22"/>
    </row>
    <row r="29" spans="1:25" ht="15.75" x14ac:dyDescent="0.25">
      <c r="E29" t="s">
        <v>41</v>
      </c>
      <c r="F29" s="7">
        <v>37.159999999999997</v>
      </c>
      <c r="G29" s="6">
        <f>F29*10.764</f>
        <v>399.99023999999991</v>
      </c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0</v>
      </c>
      <c r="X30" s="25">
        <v>2024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60</v>
      </c>
      <c r="X31" s="31">
        <v>2024</v>
      </c>
      <c r="Y31" s="4" t="s">
        <v>40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39</v>
      </c>
      <c r="Q33" s="42"/>
      <c r="R33" s="42"/>
      <c r="S33" s="42"/>
      <c r="T33" s="43"/>
      <c r="U33" s="21" t="s">
        <v>20</v>
      </c>
      <c r="V33" s="23"/>
      <c r="W33" s="24">
        <f>90*W30/W32</f>
        <v>0</v>
      </c>
      <c r="X33" s="24"/>
    </row>
    <row r="34" spans="15:24" ht="15.75" x14ac:dyDescent="0.25">
      <c r="U34" s="17"/>
      <c r="V34" s="26"/>
      <c r="W34" s="27">
        <v>0</v>
      </c>
      <c r="X34" s="27"/>
    </row>
    <row r="35" spans="15:24" ht="15.75" x14ac:dyDescent="0.25">
      <c r="P35" s="14" t="s">
        <v>30</v>
      </c>
      <c r="Q35" s="14" t="s">
        <v>31</v>
      </c>
      <c r="R35" s="14" t="s">
        <v>32</v>
      </c>
      <c r="S35" s="14" t="s">
        <v>33</v>
      </c>
      <c r="T35" s="12"/>
      <c r="U35" s="17" t="s">
        <v>21</v>
      </c>
      <c r="V35" s="18"/>
      <c r="W35" s="19">
        <f>W29*W34</f>
        <v>0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2500</v>
      </c>
      <c r="X36" s="22"/>
    </row>
    <row r="37" spans="15:24" ht="15.75" x14ac:dyDescent="0.25">
      <c r="R37" s="6" t="s">
        <v>33</v>
      </c>
      <c r="S37" s="16">
        <f>SUM(S36:S36)</f>
        <v>0</v>
      </c>
      <c r="U37" s="17" t="s">
        <v>15</v>
      </c>
      <c r="V37" s="18"/>
      <c r="W37" s="19">
        <f>W28</f>
        <v>7000</v>
      </c>
      <c r="X37" s="22"/>
    </row>
    <row r="38" spans="15:24" ht="15.75" x14ac:dyDescent="0.25">
      <c r="R38" s="6" t="s">
        <v>24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34</v>
      </c>
      <c r="S39" s="16">
        <f>S37*80%</f>
        <v>0</v>
      </c>
      <c r="U39" s="28" t="s">
        <v>23</v>
      </c>
      <c r="V39" s="29"/>
      <c r="W39" s="20">
        <f>W37+W36</f>
        <v>9500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37</v>
      </c>
      <c r="V41" s="30"/>
      <c r="W41" s="25">
        <v>400</v>
      </c>
      <c r="X41" s="24"/>
    </row>
    <row r="42" spans="15:24" ht="15.75" x14ac:dyDescent="0.25">
      <c r="P42" s="13" t="s">
        <v>29</v>
      </c>
      <c r="S42" s="10"/>
      <c r="T42" s="11"/>
      <c r="U42" s="17" t="s">
        <v>33</v>
      </c>
      <c r="V42" s="31"/>
      <c r="W42" s="32">
        <f>W39*W41+X43</f>
        <v>3800000</v>
      </c>
      <c r="X42" s="33"/>
    </row>
    <row r="43" spans="15:24" ht="15.75" x14ac:dyDescent="0.25">
      <c r="S43" s="11"/>
      <c r="T43" s="10"/>
      <c r="U43" s="17" t="s">
        <v>24</v>
      </c>
      <c r="V43" s="23"/>
      <c r="W43" s="34">
        <f>W42*0.98</f>
        <v>3724000</v>
      </c>
      <c r="X43" s="35"/>
    </row>
    <row r="44" spans="15:24" ht="15.75" x14ac:dyDescent="0.25">
      <c r="S44" s="10"/>
      <c r="T44" s="10"/>
      <c r="U44" s="17" t="s">
        <v>25</v>
      </c>
      <c r="V44" s="23"/>
      <c r="W44" s="34">
        <f>W42*0.8</f>
        <v>3040000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26</v>
      </c>
      <c r="V46" s="38"/>
      <c r="W46" s="39">
        <f>W27*W41</f>
        <v>1000000</v>
      </c>
      <c r="X46" s="39"/>
    </row>
    <row r="47" spans="15:24" ht="15.75" x14ac:dyDescent="0.25">
      <c r="U47" s="17" t="s">
        <v>27</v>
      </c>
      <c r="V47" s="23"/>
      <c r="W47" s="36"/>
      <c r="X47" s="36"/>
    </row>
    <row r="48" spans="15:24" ht="15.75" x14ac:dyDescent="0.25">
      <c r="U48" s="40" t="s">
        <v>28</v>
      </c>
      <c r="V48" s="36"/>
      <c r="W48" s="34">
        <f>W42*0.025/12</f>
        <v>7916.666666666667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7:S44"/>
  <sheetViews>
    <sheetView topLeftCell="D1" zoomScaleNormal="100" workbookViewId="0">
      <selection activeCell="S8" sqref="S8"/>
    </sheetView>
  </sheetViews>
  <sheetFormatPr defaultRowHeight="15" x14ac:dyDescent="0.25"/>
  <sheetData>
    <row r="7" spans="18:19" x14ac:dyDescent="0.25">
      <c r="R7">
        <v>52.61</v>
      </c>
      <c r="S7">
        <f>R7*10.764</f>
        <v>566.29404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14:S14"/>
  <sheetViews>
    <sheetView topLeftCell="D6" workbookViewId="0">
      <selection activeCell="S15" sqref="S15"/>
    </sheetView>
  </sheetViews>
  <sheetFormatPr defaultRowHeight="15" x14ac:dyDescent="0.25"/>
  <sheetData>
    <row r="14" spans="18:19" x14ac:dyDescent="0.25">
      <c r="R14">
        <v>50.85</v>
      </c>
      <c r="S14">
        <f>R14*10.764</f>
        <v>547.34939999999995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7"/>
  <sheetViews>
    <sheetView zoomScaleNormal="100" workbookViewId="0">
      <selection activeCell="Q8" sqref="Q8"/>
    </sheetView>
  </sheetViews>
  <sheetFormatPr defaultRowHeight="15" x14ac:dyDescent="0.25"/>
  <sheetData>
    <row r="2" spans="1:17" x14ac:dyDescent="0.25">
      <c r="A2" s="6"/>
    </row>
    <row r="7" spans="1:17" x14ac:dyDescent="0.25">
      <c r="P7">
        <v>37.26</v>
      </c>
      <c r="Q7">
        <f>P7*10.764</f>
        <v>401.06663999999995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5:N19"/>
  <sheetViews>
    <sheetView zoomScaleNormal="100" workbookViewId="0">
      <selection activeCell="N6" sqref="N6"/>
    </sheetView>
  </sheetViews>
  <sheetFormatPr defaultRowHeight="15" x14ac:dyDescent="0.25"/>
  <sheetData>
    <row r="5" spans="13:14" x14ac:dyDescent="0.25">
      <c r="M5">
        <v>37.26</v>
      </c>
      <c r="N5">
        <f>M5*10.764</f>
        <v>401.06663999999995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C9" sqref="C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J3" sqref="J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S6" sqref="S6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Normal="100"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PJ</cp:lastModifiedBy>
  <cp:lastPrinted>2019-11-05T06:14:02Z</cp:lastPrinted>
  <dcterms:created xsi:type="dcterms:W3CDTF">2018-02-17T10:36:41Z</dcterms:created>
  <dcterms:modified xsi:type="dcterms:W3CDTF">2024-12-22T00:22:45Z</dcterms:modified>
</cp:coreProperties>
</file>