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Jilha Peth Branch\Pratibha Anil Jaju\"/>
    </mc:Choice>
  </mc:AlternateContent>
  <xr:revisionPtr revIDLastSave="0" documentId="13_ncr:1_{2401B761-782B-446F-99BC-5868649CB465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3" l="1"/>
  <c r="R23" i="24"/>
  <c r="Q22" i="24"/>
  <c r="N22" i="24"/>
  <c r="R22" i="24" s="1"/>
  <c r="R21" i="24"/>
  <c r="Q21" i="24"/>
  <c r="N21" i="24"/>
  <c r="Q20" i="24"/>
  <c r="N20" i="24"/>
  <c r="R20" i="24" s="1"/>
  <c r="Q19" i="24"/>
  <c r="N19" i="24"/>
  <c r="R19" i="24" s="1"/>
  <c r="Q18" i="24"/>
  <c r="N18" i="24"/>
  <c r="R18" i="24" s="1"/>
  <c r="R17" i="24"/>
  <c r="Q17" i="24"/>
  <c r="N17" i="24"/>
  <c r="Q16" i="24"/>
  <c r="R16" i="24" s="1"/>
  <c r="N16" i="24"/>
  <c r="Q15" i="24"/>
  <c r="N15" i="24"/>
  <c r="R15" i="24" s="1"/>
  <c r="Q14" i="24"/>
  <c r="N14" i="24"/>
  <c r="R14" i="24" s="1"/>
  <c r="R13" i="24"/>
  <c r="Q13" i="24"/>
  <c r="N13" i="24"/>
  <c r="Q12" i="24"/>
  <c r="R12" i="24" s="1"/>
  <c r="N12" i="24"/>
  <c r="Q11" i="24"/>
  <c r="N11" i="24"/>
  <c r="R11" i="24" s="1"/>
  <c r="Q10" i="24"/>
  <c r="N10" i="24"/>
  <c r="R10" i="24" s="1"/>
  <c r="R9" i="24"/>
  <c r="Q9" i="24"/>
  <c r="N9" i="24"/>
  <c r="Q8" i="24"/>
  <c r="R8" i="24" s="1"/>
  <c r="N8" i="24"/>
  <c r="Q7" i="24"/>
  <c r="N7" i="24"/>
  <c r="R7" i="24" s="1"/>
  <c r="Q6" i="24"/>
  <c r="N6" i="24"/>
  <c r="R6" i="24" s="1"/>
  <c r="R5" i="24"/>
  <c r="Q5" i="24"/>
  <c r="Q24" i="24" s="1"/>
  <c r="N5" i="24"/>
  <c r="N24" i="24" s="1"/>
  <c r="R4" i="24"/>
  <c r="R24" i="24" l="1"/>
  <c r="G32" i="4"/>
  <c r="G29" i="4"/>
  <c r="G31" i="4" l="1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F11" i="24"/>
  <c r="H11" i="24" s="1"/>
  <c r="E11" i="24"/>
  <c r="G11" i="24" s="1"/>
  <c r="F10" i="24"/>
  <c r="H10" i="24" s="1"/>
  <c r="E10" i="24"/>
  <c r="G10" i="24" s="1"/>
  <c r="F9" i="24"/>
  <c r="H9" i="24" s="1"/>
  <c r="E9" i="24"/>
  <c r="G9" i="24" s="1"/>
  <c r="F8" i="24"/>
  <c r="H8" i="24" s="1"/>
  <c r="E8" i="24"/>
  <c r="G8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1" i="23" l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<sst xmlns="http://schemas.openxmlformats.org/spreadsheetml/2006/main" count="148" uniqueCount="94">
  <si>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</si>
  <si>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</si>
  <si>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</si>
  <si>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</si>
  <si>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</si>
  <si>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</si>
  <si>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</si>
  <si>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</si>
  <si>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</si>
  <si>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</si>
  <si>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</si>
  <si>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</si>
  <si>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</si>
  <si>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</si>
  <si>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</si>
  <si>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</si>
  <si>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</si>
  <si>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</si>
  <si>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</si>
  <si>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</si>
  <si>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</si>
  <si>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</si>
  <si>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</si>
  <si>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</si>
  <si>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</si>
  <si>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</si>
  <si>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</si>
  <si>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</si>
  <si>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</si>
  <si>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</si>
  <si>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</si>
  <si>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</si>
  <si>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</si>
  <si>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</si>
  <si>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</si>
  <si>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</si>
  <si>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</si>
  <si>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</si>
  <si>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</si>
  <si>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</si>
  <si>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</si>
  <si>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</si>
  <si>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</si>
  <si>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</si>
  <si>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</si>
  <si>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</si>
  <si>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</si>
  <si>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</si>
  <si>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</si>
  <si>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</si>
  <si>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</si>
  <si>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</si>
  <si>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</si>
  <si>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</si>
  <si>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</si>
  <si>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</si>
  <si>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</si>
  <si>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</si>
  <si>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</si>
  <si>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</si>
  <si>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</si>
  <si>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</si>
  <si>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</si>
  <si>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</si>
  <si>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</si>
  <si>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</si>
  <si>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</si>
  <si>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</si>
  <si>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</si>
  <si>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</si>
  <si>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</si>
  <si>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</si>
  <si>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</si>
  <si>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</si>
  <si>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</si>
  <si>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</si>
  <si>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</si>
  <si>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</si>
  <si>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</si>
  <si>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</si>
  <si>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</si>
  <si>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</si>
  <si>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</si>
  <si>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</si>
  <si>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IGR-12.06.23</t>
  </si>
  <si>
    <t>IGR-22.11.24</t>
  </si>
  <si>
    <t>MCA</t>
  </si>
  <si>
    <t>24.03.2022</t>
  </si>
  <si>
    <t>Pass</t>
  </si>
  <si>
    <t>Bedroom</t>
  </si>
  <si>
    <t>Toil</t>
  </si>
  <si>
    <t>Kit</t>
  </si>
  <si>
    <t>Hall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</si>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</sst>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409575</xdr:colOff>
      <xdr:row>0</xdr:row>
      <xdr:rowOff>0</xdr:rowOff>
    </xdr:from>
    <xdr:to>
      <xdr:col>27</xdr:col>
      <xdr:colOff>428625</xdr:colOff>
      <xdr:row>32</xdr:row>
      <xdr:rowOff>24935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E292A1-23D7-4048-BF60-C107E1579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2375" y="0"/>
          <a:ext cx="5619750" cy="6730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3D2C7-9364-4DAE-AEE2-AF8EF089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035DE6-F7BC-4801-9692-DAD599CA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45</xdr:row>
      <xdr:rowOff>182197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0109E4-A475-44BE-A752-82E6AD2A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754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239349</xdr:colOff>
      <xdr:row>47</xdr:row>
      <xdr:rowOff>96440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C3E620-5CE1-488A-8D1F-B3466C9D0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73749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18" sqref="Q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0">
        <f>374860*0.85</f>
        <v>318631</v>
      </c>
      <c r="D3" s="41"/>
      <c r="E3" s="41"/>
      <c r="F3" s="41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 x14ac:dyDescent="0.25">
      <c r="B4" s="41" t="s">
        <v>82</v>
      </c>
      <c r="C4" s="50">
        <f>C3*10%</f>
        <v>31863.100000000002</v>
      </c>
      <c r="D4" s="41"/>
      <c r="E4" s="41"/>
      <c r="F4" s="41"/>
      <c r="H4" s="54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5">
        <f>C3+C4</f>
        <v>350494.1</v>
      </c>
      <c r="D5" s="56" t="s">
        <v>62</v>
      </c>
      <c r="E5" s="57">
        <f>C5/10.764</f>
        <v>32561.696395392046</v>
      </c>
      <c r="F5" s="56" t="s">
        <v>63</v>
      </c>
      <c r="H5" s="58" t="s">
        <v>44</v>
      </c>
      <c r="I5" s="54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0">
        <v>29400</v>
      </c>
      <c r="D6" s="41"/>
      <c r="E6" s="41"/>
      <c r="F6" s="41"/>
      <c r="H6" s="59" t="s">
        <v>46</v>
      </c>
      <c r="I6" s="54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0">
        <f>C5-C6</f>
        <v>321094.09999999998</v>
      </c>
      <c r="D7" s="41"/>
      <c r="E7" s="41"/>
      <c r="F7" s="41"/>
      <c r="H7" s="58" t="s">
        <v>50</v>
      </c>
      <c r="I7" s="54">
        <v>0.8</v>
      </c>
      <c r="J7" s="41"/>
      <c r="K7" s="58" t="s">
        <v>46</v>
      </c>
      <c r="L7" s="54">
        <v>0.05</v>
      </c>
    </row>
    <row r="8" spans="2:12" ht="30" x14ac:dyDescent="0.25">
      <c r="B8" s="60" t="s">
        <v>80</v>
      </c>
      <c r="C8" s="50">
        <f>C7*D13%</f>
        <v>321094.09999999998</v>
      </c>
      <c r="D8" s="41"/>
      <c r="E8" s="41"/>
      <c r="F8" s="41"/>
      <c r="H8" s="58" t="s">
        <v>51</v>
      </c>
      <c r="I8" s="54">
        <v>0.7</v>
      </c>
      <c r="J8" s="41"/>
      <c r="K8" s="61" t="s">
        <v>52</v>
      </c>
      <c r="L8" s="54">
        <v>0.1</v>
      </c>
    </row>
    <row r="9" spans="2:12" x14ac:dyDescent="0.25">
      <c r="B9" s="41" t="s">
        <v>81</v>
      </c>
      <c r="C9" s="55">
        <f>C6+C8</f>
        <v>350494.1</v>
      </c>
      <c r="D9" s="56" t="s">
        <v>62</v>
      </c>
      <c r="E9" s="57">
        <f>C9/10.764</f>
        <v>32561.696395392046</v>
      </c>
      <c r="F9" s="56" t="s">
        <v>63</v>
      </c>
      <c r="H9" s="58" t="s">
        <v>53</v>
      </c>
      <c r="I9" s="54">
        <v>0.6</v>
      </c>
      <c r="J9" s="41"/>
      <c r="K9" s="41" t="s">
        <v>54</v>
      </c>
      <c r="L9" s="54">
        <v>0.15</v>
      </c>
    </row>
    <row r="10" spans="2:12" x14ac:dyDescent="0.25">
      <c r="C10" s="62"/>
      <c r="H10" s="41" t="s">
        <v>55</v>
      </c>
      <c r="I10" s="54">
        <v>0.5</v>
      </c>
      <c r="J10" s="41"/>
      <c r="K10" s="41" t="s">
        <v>56</v>
      </c>
      <c r="L10" s="54">
        <v>0.2</v>
      </c>
    </row>
    <row r="11" spans="2:12" x14ac:dyDescent="0.25">
      <c r="B11" s="47" t="s">
        <v>68</v>
      </c>
      <c r="C11" s="64">
        <f>Calculation!D7</f>
        <v>2024</v>
      </c>
      <c r="H11" s="41" t="s">
        <v>57</v>
      </c>
      <c r="I11" s="54">
        <v>0.4</v>
      </c>
      <c r="J11" s="41"/>
      <c r="K11" s="41"/>
      <c r="L11" s="41"/>
    </row>
    <row r="12" spans="2:12" x14ac:dyDescent="0.25">
      <c r="B12" s="47" t="s">
        <v>69</v>
      </c>
      <c r="C12" s="64">
        <f>Calculation!D8</f>
        <v>2024</v>
      </c>
      <c r="D12" s="63">
        <v>100</v>
      </c>
      <c r="H12" s="41" t="s">
        <v>58</v>
      </c>
      <c r="I12" s="54">
        <v>0.3</v>
      </c>
      <c r="J12" s="41"/>
      <c r="K12" s="41"/>
      <c r="L12" s="41"/>
    </row>
    <row r="13" spans="2:12" x14ac:dyDescent="0.25">
      <c r="B13" s="47" t="s">
        <v>70</v>
      </c>
      <c r="C13" s="64">
        <f>C11-C12</f>
        <v>0</v>
      </c>
      <c r="D13" s="63">
        <f>D12-C13</f>
        <v>100</v>
      </c>
    </row>
    <row r="15" spans="2:12" x14ac:dyDescent="0.25">
      <c r="B15" s="41" t="s">
        <v>59</v>
      </c>
      <c r="C15" s="50">
        <v>93700</v>
      </c>
      <c r="D15" s="41"/>
      <c r="E15" s="41"/>
      <c r="F15" s="41"/>
    </row>
    <row r="16" spans="2:12" x14ac:dyDescent="0.25">
      <c r="B16" s="41" t="s">
        <v>60</v>
      </c>
      <c r="C16" s="50">
        <f>C15*5%</f>
        <v>4685</v>
      </c>
      <c r="D16" s="41"/>
      <c r="E16" s="41"/>
      <c r="F16" s="41"/>
    </row>
    <row r="17" spans="2:6" x14ac:dyDescent="0.25">
      <c r="B17" s="41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 x14ac:dyDescent="0.25">
      <c r="B18" s="41" t="s">
        <v>65</v>
      </c>
      <c r="C18" s="50">
        <v>26620</v>
      </c>
      <c r="D18" s="41"/>
      <c r="E18" s="41"/>
      <c r="F18" s="41"/>
    </row>
    <row r="19" spans="2:6" x14ac:dyDescent="0.25">
      <c r="B19" s="41" t="s">
        <v>66</v>
      </c>
      <c r="C19" s="50">
        <f>C17-C18</f>
        <v>71765</v>
      </c>
      <c r="D19" s="41"/>
      <c r="E19" s="41"/>
      <c r="F19" s="41"/>
    </row>
    <row r="20" spans="2:6" ht="45" x14ac:dyDescent="0.25">
      <c r="B20" s="60" t="s">
        <v>67</v>
      </c>
      <c r="C20" s="50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K4" sqref="K4:R25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>
        <v>1</v>
      </c>
      <c r="L4" s="41">
        <v>2</v>
      </c>
      <c r="M4" s="41"/>
      <c r="N4" s="41"/>
      <c r="O4" s="41"/>
      <c r="P4" s="41">
        <v>1</v>
      </c>
      <c r="Q4" s="41">
        <v>2</v>
      </c>
      <c r="R4" s="41">
        <f>N4+Q4</f>
        <v>2</v>
      </c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 t="s">
        <v>88</v>
      </c>
      <c r="L5" s="50">
        <v>0.61</v>
      </c>
      <c r="M5" s="50">
        <v>3.28</v>
      </c>
      <c r="N5" s="55">
        <f>L5*M5</f>
        <v>2.0007999999999999</v>
      </c>
      <c r="O5" s="50">
        <v>1.34</v>
      </c>
      <c r="P5" s="50">
        <v>3.28</v>
      </c>
      <c r="Q5" s="55">
        <f>O5*P5</f>
        <v>4.3952</v>
      </c>
      <c r="R5" s="50">
        <f>N5*Q5</f>
        <v>8.7939161600000002</v>
      </c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 t="s">
        <v>89</v>
      </c>
      <c r="L6" s="50">
        <v>3</v>
      </c>
      <c r="M6" s="50">
        <v>3.28</v>
      </c>
      <c r="N6" s="55">
        <f t="shared" ref="N6:N22" si="6">L6*M6</f>
        <v>9.84</v>
      </c>
      <c r="O6" s="50">
        <v>3.05</v>
      </c>
      <c r="P6" s="50">
        <v>3.28</v>
      </c>
      <c r="Q6" s="55">
        <f t="shared" ref="Q6:Q22" si="7">O6*P6</f>
        <v>10.004</v>
      </c>
      <c r="R6" s="50">
        <f t="shared" ref="R6:R23" si="8">N6*Q6</f>
        <v>98.439359999999994</v>
      </c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 t="s">
        <v>88</v>
      </c>
      <c r="L7" s="50">
        <v>0.16</v>
      </c>
      <c r="M7" s="50">
        <v>3.28</v>
      </c>
      <c r="N7" s="55">
        <f t="shared" si="6"/>
        <v>0.52479999999999993</v>
      </c>
      <c r="O7" s="50">
        <v>0.77</v>
      </c>
      <c r="P7" s="50">
        <v>3.28</v>
      </c>
      <c r="Q7" s="55">
        <f t="shared" si="7"/>
        <v>2.5255999999999998</v>
      </c>
      <c r="R7" s="50">
        <f t="shared" si="8"/>
        <v>1.3254348799999998</v>
      </c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 t="s">
        <v>90</v>
      </c>
      <c r="L8" s="50">
        <v>2.27</v>
      </c>
      <c r="M8" s="50">
        <v>3.28</v>
      </c>
      <c r="N8" s="55">
        <f t="shared" si="6"/>
        <v>7.4455999999999998</v>
      </c>
      <c r="O8" s="50">
        <v>1.33</v>
      </c>
      <c r="P8" s="50">
        <v>3.28</v>
      </c>
      <c r="Q8" s="55">
        <f t="shared" si="7"/>
        <v>4.3624000000000001</v>
      </c>
      <c r="R8" s="50">
        <f t="shared" si="8"/>
        <v>32.480685440000002</v>
      </c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 t="s">
        <v>88</v>
      </c>
      <c r="L9" s="50">
        <v>0.2</v>
      </c>
      <c r="M9" s="50">
        <v>3.28</v>
      </c>
      <c r="N9" s="55">
        <f t="shared" si="6"/>
        <v>0.65600000000000003</v>
      </c>
      <c r="O9" s="50">
        <v>0.68</v>
      </c>
      <c r="P9" s="50">
        <v>3.28</v>
      </c>
      <c r="Q9" s="55">
        <f t="shared" si="7"/>
        <v>2.2303999999999999</v>
      </c>
      <c r="R9" s="50">
        <f t="shared" si="8"/>
        <v>1.4631424</v>
      </c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 t="s">
        <v>89</v>
      </c>
      <c r="L10" s="50">
        <v>2.86</v>
      </c>
      <c r="M10" s="50">
        <v>3.28</v>
      </c>
      <c r="N10" s="55">
        <f t="shared" si="6"/>
        <v>9.3807999999999989</v>
      </c>
      <c r="O10" s="50">
        <v>3</v>
      </c>
      <c r="P10" s="50">
        <v>3.28</v>
      </c>
      <c r="Q10" s="55">
        <f t="shared" si="7"/>
        <v>9.84</v>
      </c>
      <c r="R10" s="50">
        <f t="shared" si="8"/>
        <v>92.307071999999991</v>
      </c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 t="s">
        <v>88</v>
      </c>
      <c r="L11" s="50">
        <v>0.6</v>
      </c>
      <c r="M11" s="50">
        <v>3.28</v>
      </c>
      <c r="N11" s="55">
        <f t="shared" si="6"/>
        <v>1.9679999999999997</v>
      </c>
      <c r="O11" s="50">
        <v>1.66</v>
      </c>
      <c r="P11" s="50">
        <v>3.28</v>
      </c>
      <c r="Q11" s="55">
        <f t="shared" si="7"/>
        <v>5.444799999999999</v>
      </c>
      <c r="R11" s="50">
        <f t="shared" si="8"/>
        <v>10.715366399999997</v>
      </c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 t="s">
        <v>88</v>
      </c>
      <c r="L12" s="50">
        <v>0.15</v>
      </c>
      <c r="M12" s="50">
        <v>3.28</v>
      </c>
      <c r="N12" s="55">
        <f t="shared" si="6"/>
        <v>0.49199999999999994</v>
      </c>
      <c r="O12" s="50">
        <v>1.5</v>
      </c>
      <c r="P12" s="50">
        <v>3.28</v>
      </c>
      <c r="Q12" s="55">
        <f t="shared" si="7"/>
        <v>4.92</v>
      </c>
      <c r="R12" s="50">
        <f t="shared" si="8"/>
        <v>2.4206399999999997</v>
      </c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 t="s">
        <v>88</v>
      </c>
      <c r="L13" s="50">
        <v>0.13</v>
      </c>
      <c r="M13" s="50">
        <v>3.28</v>
      </c>
      <c r="N13" s="55">
        <f t="shared" si="6"/>
        <v>0.4264</v>
      </c>
      <c r="O13" s="50">
        <v>0.75</v>
      </c>
      <c r="P13" s="50">
        <v>3.28</v>
      </c>
      <c r="Q13" s="55">
        <f t="shared" si="7"/>
        <v>2.46</v>
      </c>
      <c r="R13" s="50">
        <f t="shared" si="8"/>
        <v>1.0489440000000001</v>
      </c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 t="s">
        <v>88</v>
      </c>
      <c r="L14" s="50">
        <v>1.68</v>
      </c>
      <c r="M14" s="50">
        <v>3.28</v>
      </c>
      <c r="N14" s="55">
        <f t="shared" si="6"/>
        <v>5.5103999999999997</v>
      </c>
      <c r="O14" s="50">
        <v>0.87</v>
      </c>
      <c r="P14" s="50">
        <v>3.28</v>
      </c>
      <c r="Q14" s="55">
        <f t="shared" si="7"/>
        <v>2.8535999999999997</v>
      </c>
      <c r="R14" s="50">
        <f t="shared" si="8"/>
        <v>15.724477439999998</v>
      </c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 t="s">
        <v>90</v>
      </c>
      <c r="L15" s="50">
        <v>2.1800000000000002</v>
      </c>
      <c r="M15" s="50">
        <v>3.28</v>
      </c>
      <c r="N15" s="55">
        <f t="shared" si="6"/>
        <v>7.1504000000000003</v>
      </c>
      <c r="O15" s="50">
        <v>1.2</v>
      </c>
      <c r="P15" s="50">
        <v>3.28</v>
      </c>
      <c r="Q15" s="55">
        <f t="shared" si="7"/>
        <v>3.9359999999999995</v>
      </c>
      <c r="R15" s="50">
        <f t="shared" si="8"/>
        <v>28.143974399999998</v>
      </c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 t="s">
        <v>88</v>
      </c>
      <c r="L16" s="50">
        <v>0.2</v>
      </c>
      <c r="M16" s="50">
        <v>3.28</v>
      </c>
      <c r="N16" s="55">
        <f t="shared" si="6"/>
        <v>0.65600000000000003</v>
      </c>
      <c r="O16" s="50">
        <v>0.35</v>
      </c>
      <c r="P16" s="50">
        <v>3.28</v>
      </c>
      <c r="Q16" s="55">
        <f t="shared" si="7"/>
        <v>1.1479999999999999</v>
      </c>
      <c r="R16" s="50">
        <f t="shared" si="8"/>
        <v>0.75308799999999998</v>
      </c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 t="s">
        <v>91</v>
      </c>
      <c r="L17" s="50">
        <v>2.27</v>
      </c>
      <c r="M17" s="50">
        <v>3.28</v>
      </c>
      <c r="N17" s="55">
        <f t="shared" si="6"/>
        <v>7.4455999999999998</v>
      </c>
      <c r="O17" s="50">
        <v>2.27</v>
      </c>
      <c r="P17" s="50">
        <v>3.28</v>
      </c>
      <c r="Q17" s="55">
        <f t="shared" si="7"/>
        <v>7.4455999999999998</v>
      </c>
      <c r="R17" s="50">
        <f t="shared" si="8"/>
        <v>55.436959359999996</v>
      </c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 t="s">
        <v>88</v>
      </c>
      <c r="L18" s="50">
        <v>0.15</v>
      </c>
      <c r="M18" s="50">
        <v>3.28</v>
      </c>
      <c r="N18" s="55">
        <f t="shared" si="6"/>
        <v>0.49199999999999994</v>
      </c>
      <c r="O18" s="50">
        <v>0.85</v>
      </c>
      <c r="P18" s="50">
        <v>3.28</v>
      </c>
      <c r="Q18" s="55">
        <f t="shared" si="7"/>
        <v>2.7879999999999998</v>
      </c>
      <c r="R18" s="50">
        <f t="shared" si="8"/>
        <v>1.3716959999999998</v>
      </c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 t="s">
        <v>92</v>
      </c>
      <c r="L19" s="50">
        <v>3.76</v>
      </c>
      <c r="M19" s="50">
        <v>3.28</v>
      </c>
      <c r="N19" s="55">
        <f t="shared" si="6"/>
        <v>12.332799999999999</v>
      </c>
      <c r="O19" s="50">
        <v>3.12</v>
      </c>
      <c r="P19" s="50">
        <v>3.28</v>
      </c>
      <c r="Q19" s="55">
        <f t="shared" si="7"/>
        <v>10.233599999999999</v>
      </c>
      <c r="R19" s="50">
        <f t="shared" si="8"/>
        <v>126.20894207999997</v>
      </c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 t="s">
        <v>88</v>
      </c>
      <c r="L20" s="50">
        <v>0.2</v>
      </c>
      <c r="M20" s="50">
        <v>3.28</v>
      </c>
      <c r="N20" s="55">
        <f t="shared" si="6"/>
        <v>0.65600000000000003</v>
      </c>
      <c r="O20" s="50">
        <v>1</v>
      </c>
      <c r="P20" s="50">
        <v>3.28</v>
      </c>
      <c r="Q20" s="55">
        <f t="shared" si="7"/>
        <v>3.28</v>
      </c>
      <c r="R20" s="50">
        <f t="shared" si="8"/>
        <v>2.1516799999999998</v>
      </c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 t="s">
        <v>93</v>
      </c>
      <c r="L21" s="50">
        <v>0.56000000000000005</v>
      </c>
      <c r="M21" s="50">
        <v>3.28</v>
      </c>
      <c r="N21" s="55">
        <f t="shared" si="6"/>
        <v>1.8368</v>
      </c>
      <c r="O21" s="50">
        <v>1.93</v>
      </c>
      <c r="P21" s="50">
        <v>3.28</v>
      </c>
      <c r="Q21" s="55">
        <f t="shared" si="7"/>
        <v>6.3303999999999991</v>
      </c>
      <c r="R21" s="50">
        <f t="shared" si="8"/>
        <v>11.627678719999999</v>
      </c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 t="s">
        <v>88</v>
      </c>
      <c r="L22" s="50">
        <v>0.18</v>
      </c>
      <c r="M22" s="50">
        <v>3.28</v>
      </c>
      <c r="N22" s="55">
        <f t="shared" si="6"/>
        <v>0.59039999999999992</v>
      </c>
      <c r="O22" s="50">
        <v>1.7</v>
      </c>
      <c r="P22" s="50">
        <v>3.28</v>
      </c>
      <c r="Q22" s="55">
        <f t="shared" si="7"/>
        <v>5.5759999999999996</v>
      </c>
      <c r="R22" s="50">
        <f t="shared" si="8"/>
        <v>3.2920703999999992</v>
      </c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50"/>
      <c r="M23" s="50"/>
      <c r="N23" s="50"/>
      <c r="O23" s="50"/>
      <c r="P23" s="50"/>
      <c r="Q23" s="50"/>
      <c r="R23" s="50">
        <f t="shared" si="8"/>
        <v>0</v>
      </c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9">B24/12</f>
        <v>0</v>
      </c>
      <c r="F24" s="48">
        <f t="shared" si="9"/>
        <v>0</v>
      </c>
      <c r="G24" s="48">
        <f t="shared" si="9"/>
        <v>0</v>
      </c>
      <c r="H24" s="48">
        <f t="shared" si="9"/>
        <v>0</v>
      </c>
      <c r="I24" s="48">
        <f t="shared" si="9"/>
        <v>0</v>
      </c>
      <c r="J24" s="40">
        <f t="shared" si="5"/>
        <v>0</v>
      </c>
      <c r="K24" s="41"/>
      <c r="L24" s="50"/>
      <c r="M24" s="50"/>
      <c r="N24" s="50">
        <f>SUM(N5:N23)</f>
        <v>69.404799999999994</v>
      </c>
      <c r="O24" s="68"/>
      <c r="P24" s="50"/>
      <c r="Q24" s="50">
        <f>SUM(Q5:Q23)</f>
        <v>89.773600000000002</v>
      </c>
      <c r="R24" s="68">
        <f>SUM(R5:R23)</f>
        <v>493.70512767999992</v>
      </c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9"/>
        <v>0</v>
      </c>
      <c r="F25" s="48">
        <f t="shared" si="9"/>
        <v>0</v>
      </c>
      <c r="G25" s="48">
        <f t="shared" si="9"/>
        <v>0</v>
      </c>
      <c r="H25" s="48">
        <f t="shared" si="9"/>
        <v>0</v>
      </c>
      <c r="I25" s="48">
        <f t="shared" si="9"/>
        <v>0</v>
      </c>
      <c r="J25" s="40">
        <f t="shared" si="5"/>
        <v>0</v>
      </c>
      <c r="K25" s="41"/>
      <c r="L25" s="50"/>
      <c r="M25" s="50"/>
      <c r="N25" s="50"/>
      <c r="O25" s="50"/>
      <c r="P25" s="50"/>
      <c r="Q25" s="50"/>
      <c r="R25" s="50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9"/>
        <v>0</v>
      </c>
      <c r="F26" s="48">
        <f t="shared" si="9"/>
        <v>0</v>
      </c>
      <c r="G26" s="48">
        <f t="shared" si="9"/>
        <v>0</v>
      </c>
      <c r="H26" s="48">
        <f t="shared" si="9"/>
        <v>0</v>
      </c>
      <c r="I26" s="48">
        <f t="shared" si="9"/>
        <v>0</v>
      </c>
      <c r="J26" s="40">
        <f t="shared" si="5"/>
        <v>0</v>
      </c>
      <c r="K26" s="41"/>
      <c r="L26" s="41"/>
      <c r="M26" s="49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9"/>
        <v>0</v>
      </c>
      <c r="F27" s="48">
        <f t="shared" si="9"/>
        <v>0</v>
      </c>
      <c r="G27" s="48">
        <f t="shared" si="9"/>
        <v>0</v>
      </c>
      <c r="H27" s="48">
        <f t="shared" si="9"/>
        <v>0</v>
      </c>
      <c r="I27" s="48">
        <f t="shared" si="9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9"/>
        <v>0</v>
      </c>
      <c r="F28" s="48">
        <f t="shared" si="9"/>
        <v>0</v>
      </c>
      <c r="G28" s="48">
        <f t="shared" si="9"/>
        <v>0</v>
      </c>
      <c r="H28" s="48">
        <f t="shared" si="9"/>
        <v>0</v>
      </c>
      <c r="I28" s="48">
        <f t="shared" si="9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9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10">G29*H29</f>
        <v>0</v>
      </c>
      <c r="J29" s="40">
        <f t="shared" si="5"/>
        <v>0</v>
      </c>
      <c r="K29" s="41"/>
      <c r="L29" s="41"/>
      <c r="M29" s="41"/>
      <c r="N29" s="41"/>
      <c r="O29" s="41"/>
      <c r="P29" s="50"/>
      <c r="Q29" s="50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9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10"/>
        <v>0</v>
      </c>
      <c r="J30" s="40">
        <f t="shared" si="5"/>
        <v>0</v>
      </c>
      <c r="K30" s="41"/>
      <c r="L30" s="41"/>
      <c r="M30" s="41"/>
      <c r="N30" s="41"/>
      <c r="O30" s="41"/>
      <c r="P30" s="51"/>
      <c r="Q30" s="51"/>
      <c r="R30" s="41"/>
    </row>
    <row r="33" spans="13:17" x14ac:dyDescent="0.25">
      <c r="M33" s="6"/>
      <c r="P33" s="52"/>
      <c r="Q33" s="52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I26" sqref="I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18000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15000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3000</v>
      </c>
      <c r="D13" s="22"/>
    </row>
    <row r="14" spans="1:5" x14ac:dyDescent="0.25">
      <c r="A14" s="15" t="s">
        <v>15</v>
      </c>
      <c r="B14" s="18"/>
      <c r="C14" s="19">
        <f>C5</f>
        <v>15000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18000</v>
      </c>
      <c r="D16" s="22"/>
    </row>
    <row r="17" spans="1:5" x14ac:dyDescent="0.25">
      <c r="B17" s="23"/>
      <c r="C17" s="24"/>
      <c r="D17" s="24"/>
    </row>
    <row r="18" spans="1:5" x14ac:dyDescent="0.25">
      <c r="A18" s="69" t="str">
        <f>E3</f>
        <v>ACA</v>
      </c>
      <c r="B18" s="7"/>
      <c r="C18" s="29">
        <v>530.51</v>
      </c>
      <c r="D18" s="24"/>
    </row>
    <row r="19" spans="1:5" x14ac:dyDescent="0.25">
      <c r="A19" s="15" t="s">
        <v>73</v>
      </c>
      <c r="B19" s="6"/>
      <c r="C19" s="30">
        <f>C18*C16</f>
        <v>9549180</v>
      </c>
      <c r="D19" s="70"/>
      <c r="E19" s="63"/>
    </row>
    <row r="20" spans="1:5" x14ac:dyDescent="0.25">
      <c r="A20" s="15" t="s">
        <v>24</v>
      </c>
      <c r="C20" s="31">
        <f>C19*95%</f>
        <v>9071721</v>
      </c>
      <c r="D20" s="30"/>
      <c r="E20" s="63"/>
    </row>
    <row r="21" spans="1:5" x14ac:dyDescent="0.25">
      <c r="A21" s="15" t="s">
        <v>25</v>
      </c>
      <c r="C21" s="31">
        <f>C19*80%</f>
        <v>7639344</v>
      </c>
      <c r="D21" s="31"/>
      <c r="E21" s="63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1591530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C19*0.03/12</f>
        <v>23872.949999999997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H33" sqref="H3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423</v>
      </c>
      <c r="C2" s="4">
        <f t="shared" ref="C2:C16" si="1">B2*1.2</f>
        <v>507.59999999999997</v>
      </c>
      <c r="D2" s="4">
        <f t="shared" ref="D2:D16" si="2">C2*1.2</f>
        <v>609.11999999999989</v>
      </c>
      <c r="E2" s="5">
        <f t="shared" ref="E2:E16" si="3">R2</f>
        <v>6777710</v>
      </c>
      <c r="F2" s="71">
        <f t="shared" ref="F2:F15" si="4">ROUND((E2/B2),0)</f>
        <v>16023</v>
      </c>
      <c r="G2" s="71">
        <f t="shared" ref="G2:G15" si="5">ROUND((E2/C2),0)</f>
        <v>13352</v>
      </c>
      <c r="H2" s="71">
        <f t="shared" ref="H2:H15" si="6">ROUND((E2/D2),0)</f>
        <v>11127</v>
      </c>
      <c r="I2" s="71">
        <f t="shared" ref="I2:I15" si="7">T2</f>
        <v>0</v>
      </c>
      <c r="J2" s="71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423</v>
      </c>
      <c r="R2" s="72">
        <v>6777710</v>
      </c>
      <c r="S2" s="72" t="s">
        <v>84</v>
      </c>
    </row>
    <row r="3" spans="1:19" x14ac:dyDescent="0.25">
      <c r="A3" s="4">
        <v>2</v>
      </c>
      <c r="B3" s="4">
        <f t="shared" si="0"/>
        <v>569</v>
      </c>
      <c r="C3" s="4">
        <f t="shared" si="1"/>
        <v>682.8</v>
      </c>
      <c r="D3" s="4">
        <f t="shared" si="2"/>
        <v>819.3599999999999</v>
      </c>
      <c r="E3" s="5">
        <f t="shared" si="3"/>
        <v>9608476</v>
      </c>
      <c r="F3" s="71">
        <f t="shared" si="4"/>
        <v>16887</v>
      </c>
      <c r="G3" s="71">
        <f t="shared" si="5"/>
        <v>14072</v>
      </c>
      <c r="H3" s="71">
        <f t="shared" si="6"/>
        <v>11727</v>
      </c>
      <c r="I3" s="71">
        <f t="shared" si="7"/>
        <v>0</v>
      </c>
      <c r="J3" s="71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569</v>
      </c>
      <c r="R3" s="72">
        <v>9608476</v>
      </c>
      <c r="S3" s="72" t="s">
        <v>85</v>
      </c>
    </row>
    <row r="4" spans="1:19" x14ac:dyDescent="0.25">
      <c r="A4" s="4">
        <v>3</v>
      </c>
      <c r="B4" s="4">
        <f t="shared" si="0"/>
        <v>570</v>
      </c>
      <c r="C4" s="4">
        <f t="shared" si="1"/>
        <v>684</v>
      </c>
      <c r="D4" s="4">
        <f t="shared" si="2"/>
        <v>820.8</v>
      </c>
      <c r="E4" s="5">
        <f t="shared" si="3"/>
        <v>10500000</v>
      </c>
      <c r="F4" s="71">
        <f t="shared" si="4"/>
        <v>18421</v>
      </c>
      <c r="G4" s="71">
        <f t="shared" si="5"/>
        <v>15351</v>
      </c>
      <c r="H4" s="71">
        <f t="shared" si="6"/>
        <v>12792</v>
      </c>
      <c r="I4" s="71">
        <f t="shared" si="7"/>
        <v>0</v>
      </c>
      <c r="J4" s="71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570</v>
      </c>
      <c r="R4" s="72">
        <v>10500000</v>
      </c>
      <c r="S4" s="2"/>
    </row>
    <row r="5" spans="1:19" x14ac:dyDescent="0.25">
      <c r="A5" s="4">
        <v>4</v>
      </c>
      <c r="B5" s="4">
        <f t="shared" si="0"/>
        <v>550</v>
      </c>
      <c r="C5" s="4">
        <f t="shared" si="1"/>
        <v>660</v>
      </c>
      <c r="D5" s="4">
        <f t="shared" si="2"/>
        <v>792</v>
      </c>
      <c r="E5" s="5">
        <f t="shared" si="3"/>
        <v>11000000</v>
      </c>
      <c r="F5" s="71">
        <f t="shared" si="4"/>
        <v>20000</v>
      </c>
      <c r="G5" s="71">
        <f t="shared" si="5"/>
        <v>16667</v>
      </c>
      <c r="H5" s="71">
        <f t="shared" si="6"/>
        <v>13889</v>
      </c>
      <c r="I5" s="71">
        <f t="shared" si="7"/>
        <v>0</v>
      </c>
      <c r="J5" s="71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550</v>
      </c>
      <c r="R5" s="72">
        <v>11000000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6"/>
    </row>
    <row r="25" spans="1:19" s="10" customFormat="1" x14ac:dyDescent="0.25">
      <c r="F25" s="67"/>
    </row>
    <row r="26" spans="1:19" s="10" customFormat="1" x14ac:dyDescent="0.25">
      <c r="F26" s="67"/>
    </row>
    <row r="27" spans="1:19" s="10" customFormat="1" x14ac:dyDescent="0.25">
      <c r="F27" s="50" t="s">
        <v>86</v>
      </c>
      <c r="G27" s="50">
        <v>494</v>
      </c>
    </row>
    <row r="28" spans="1:19" s="10" customFormat="1" x14ac:dyDescent="0.25">
      <c r="C28" s="65" t="s">
        <v>74</v>
      </c>
      <c r="D28" s="65" t="s">
        <v>87</v>
      </c>
      <c r="F28" s="50" t="s">
        <v>83</v>
      </c>
      <c r="G28" s="50">
        <v>530.51</v>
      </c>
    </row>
    <row r="29" spans="1:19" s="10" customFormat="1" x14ac:dyDescent="0.25">
      <c r="C29" s="65" t="s">
        <v>1</v>
      </c>
      <c r="D29" s="65">
        <v>7655743</v>
      </c>
      <c r="F29" s="50" t="s">
        <v>71</v>
      </c>
      <c r="G29" s="50">
        <f>G28*1.1</f>
        <v>583.56100000000004</v>
      </c>
      <c r="H29" s="10">
        <f>G29/G28</f>
        <v>1.1000000000000001</v>
      </c>
    </row>
    <row r="30" spans="1:19" s="10" customFormat="1" x14ac:dyDescent="0.25">
      <c r="F30" s="50" t="s">
        <v>72</v>
      </c>
      <c r="G30" s="50">
        <v>18000</v>
      </c>
    </row>
    <row r="31" spans="1:19" s="10" customFormat="1" x14ac:dyDescent="0.25">
      <c r="C31" s="68"/>
      <c r="D31" s="68"/>
      <c r="F31" s="68" t="s">
        <v>73</v>
      </c>
      <c r="G31" s="68">
        <f>G28*G30</f>
        <v>9549180</v>
      </c>
      <c r="H31" s="10">
        <f>G31/D29</f>
        <v>1.2473224349354466</v>
      </c>
    </row>
    <row r="32" spans="1:19" s="10" customFormat="1" x14ac:dyDescent="0.25">
      <c r="C32" s="68"/>
      <c r="D32" s="68"/>
      <c r="F32" s="68" t="s">
        <v>24</v>
      </c>
      <c r="G32" s="68">
        <f>G31*95%</f>
        <v>9071721</v>
      </c>
    </row>
    <row r="33" spans="3:7" s="10" customFormat="1" x14ac:dyDescent="0.25">
      <c r="C33" s="68"/>
      <c r="D33" s="68"/>
      <c r="F33" s="68" t="s">
        <v>25</v>
      </c>
      <c r="G33" s="68">
        <f>G31*80%</f>
        <v>7639344</v>
      </c>
    </row>
    <row r="34" spans="3:7" s="10" customFormat="1" x14ac:dyDescent="0.25">
      <c r="C34" s="68"/>
      <c r="D34" s="68"/>
    </row>
    <row r="35" spans="3:7" s="10" customFormat="1" x14ac:dyDescent="0.25">
      <c r="C35" s="68"/>
      <c r="D35" s="68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2024-12-20T10:00:37Z</dcterms:modified>
</cp:coreProperties>
</file>