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UBI\Goregaon west Branch\SUBHASH KRISHNAN\"/>
    </mc:Choice>
  </mc:AlternateContent>
  <xr:revisionPtr revIDLastSave="0" documentId="13_ncr:1_{DBABE21E-6032-428A-A92F-8173F522DDFE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D10" i="4" l="1"/>
  <c r="N7" i="23"/>
  <c r="M7" i="23"/>
  <c r="M8" i="23"/>
  <c r="L8" i="23"/>
  <c r="P7" i="4"/>
  <c r="S7" i="4" s="1"/>
  <c r="R8" i="4"/>
  <c r="R7" i="4"/>
  <c r="I25" i="23"/>
  <c r="P6" i="4"/>
  <c r="O6" i="4"/>
  <c r="R6" i="4" s="1"/>
  <c r="P5" i="4"/>
  <c r="S5" i="4" s="1"/>
  <c r="O4" i="4"/>
  <c r="R4" i="4" s="1"/>
  <c r="P4" i="4"/>
  <c r="O3" i="4"/>
  <c r="R3" i="4" s="1"/>
  <c r="P3" i="4"/>
  <c r="S3" i="4" s="1"/>
  <c r="O2" i="4"/>
  <c r="R2" i="4" s="1"/>
  <c r="P2" i="4"/>
  <c r="S2" i="4" s="1"/>
  <c r="C4" i="4"/>
  <c r="C5" i="4"/>
  <c r="D5" i="4" s="1"/>
  <c r="C6" i="4"/>
  <c r="C7" i="4"/>
  <c r="D7" i="4" s="1"/>
  <c r="C8" i="4"/>
  <c r="D8" i="4" s="1"/>
  <c r="C3" i="4"/>
  <c r="B2" i="4"/>
  <c r="D23" i="23"/>
  <c r="O21" i="45"/>
  <c r="O20" i="45"/>
  <c r="C7" i="23"/>
  <c r="D3" i="4"/>
  <c r="D6" i="4"/>
  <c r="C9" i="4"/>
  <c r="D9" i="4" s="1"/>
  <c r="C11" i="4"/>
  <c r="C12" i="4"/>
  <c r="D4" i="4"/>
  <c r="D2" i="4"/>
  <c r="R5" i="4"/>
  <c r="S6" i="4"/>
  <c r="S4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K24" i="23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<sst xmlns="http://schemas.openxmlformats.org/spreadsheetml/2006/main" count="109" uniqueCount="86">
  <si>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</si>
  <si>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</si>
  <si>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</si>
  <si>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</si>
  <si>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</si>
  <si>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</si>
  <si>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</si>
  <si>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</si>
  <si>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</si>
  <si>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</si>
  <si>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</si>
  <si>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</si>
  <si>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</si>
  <si>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</si>
  <si>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</si>
  <si>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</si>
  <si>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</si>
  <si>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</si>
  <si>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</si>
  <si>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</si>
  <si>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</si>
  <si>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</si>
  <si>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</si>
  <si>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</si>
  <si>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</si>
  <si>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</si>
  <si>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</si>
  <si>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</si>
  <si>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</si>
  <si>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</si>
  <si>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</si>
  <si>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</si>
  <si>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</si>
  <si>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</si>
  <si>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</si>
  <si>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</si>
  <si>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</si>
  <si>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</si>
  <si>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</si>
  <si>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</si>
  <si>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</si>
  <si>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</si>
  <si>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</si>
  <si>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</si>
  <si>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</si>
  <si>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</si>
  <si>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</si>
  <si>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</si>
  <si>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</si>
  <si>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</si>
  <si>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</si>
  <si>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</si>
  <si>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</si>
  <si>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</si>
  <si>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</si>
  <si>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</si>
  <si>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</si>
  <si>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</si>
  <si>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</si>
  <si>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</si>
  <si>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</si>
  <si>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</si>
  <si>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</si>
  <si>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</si>
  <si>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</si>
  <si>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</si>
  <si>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</si>
  <si>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</si>
  <si>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</si>
  <si>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</si>
  <si>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</si>
  <si>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</si>
  <si>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</si>
  <si>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</si>
  <si>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</si>
  <si>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Area</t>
  </si>
  <si>
    <t>page</t>
  </si>
  <si>
    <t>UBI -Goregaon West Branch -  SUBHASH KRISHNAN -   Residential Flat No. 301, 3rd Floor, Premswaroop CHSL, Shree Nagar Estate, Off M G Road, Village - Pahadi Goregaon, Goregaon West, Mumbai, 400062</t>
  </si>
  <si>
    <t>UBI (Goregaon West Branch)</t>
  </si>
  <si>
    <t>SUBHASH KRISHNAN</t>
  </si>
  <si>
    <t>Lead No. 13203</t>
  </si>
  <si>
    <t>rate on CA</t>
  </si>
  <si>
    <t>3rd Flr</t>
  </si>
  <si>
    <t>3 BHK (Sale Plan)</t>
  </si>
  <si>
    <t>OC</t>
  </si>
  <si>
    <t>B501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</si>
</sst>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 applyAlignment="1">
      <alignment horizontal="center"/>
    </xf>
    <xf numFmtId="0" fontId="1" fillId="0" borderId="2" xfId="0" applyFont="1" applyBorder="1"/>
    <xf numFmtId="43" fontId="17" fillId="0" borderId="0" xfId="1" applyFont="1" applyBorder="1"/>
    <xf numFmtId="0" fontId="17" fillId="0" borderId="0" xfId="0" applyFont="1"/>
    <xf numFmtId="10" fontId="17" fillId="0" borderId="0" xfId="0" applyNumberFormat="1" applyFont="1"/>
    <xf numFmtId="43" fontId="17" fillId="2" borderId="0" xfId="1" applyFont="1" applyFill="1" applyBorder="1"/>
    <xf numFmtId="43" fontId="1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64" fontId="1" fillId="0" borderId="7" xfId="0" applyNumberFormat="1" applyFont="1" applyBorder="1"/>
    <xf numFmtId="3" fontId="0" fillId="2" borderId="0" xfId="0" applyNumberFormat="1" applyFill="1"/>
    <xf numFmtId="4" fontId="0" fillId="2" borderId="0" xfId="0" applyNumberFormat="1" applyFill="1"/>
    <xf numFmtId="0" fontId="0" fillId="0" borderId="0" xfId="0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1384789</xdr:colOff>
      <xdr:row>8</xdr:row>
      <xdr:rowOff>58616</xdr:rowOff>
    </xdr:from>
    <xdr:to>
      <xdr:col>14</xdr:col>
      <xdr:colOff>389</xdr:colOff>
      <xdr:row>22</xdr:row>
      <xdr:rowOff>146540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A5B17-AAF4-9FCB-A3A0-4E98614E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1" y="1824404"/>
          <a:ext cx="8030696" cy="2967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582212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612AC-693F-3A56-E279-C86F9DC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07012" cy="855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201244</xdr:colOff>
      <xdr:row>91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0D784D-F011-45E1-52D9-934EC40CC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735644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58349</xdr:colOff>
      <xdr:row>138</xdr:row>
      <xdr:rowOff>10723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17ED96-4ACB-C2C0-B601-CB099C42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8592749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11</xdr:col>
      <xdr:colOff>334357</xdr:colOff>
      <xdr:row>185</xdr:row>
      <xdr:rowOff>96433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B82D6A-94CD-80B7-C2A4-71AC5D1ED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7039957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14</xdr:col>
      <xdr:colOff>182191</xdr:colOff>
      <xdr:row>231</xdr:row>
      <xdr:rowOff>182170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19D2D3-AA3A-FA51-CE9A-E381F120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623500"/>
          <a:ext cx="8716591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14</xdr:col>
      <xdr:colOff>220297</xdr:colOff>
      <xdr:row>268</xdr:row>
      <xdr:rowOff>124773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0B4AE-4972-ECAB-C716-C3680CF6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386500"/>
          <a:ext cx="8754697" cy="679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14</xdr:col>
      <xdr:colOff>248876</xdr:colOff>
      <xdr:row>304</xdr:row>
      <xdr:rowOff>153325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366576-8436-FDE9-344E-5A0FB8F36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435000"/>
          <a:ext cx="8783276" cy="6630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14</xdr:col>
      <xdr:colOff>201244</xdr:colOff>
      <xdr:row>351</xdr:row>
      <xdr:rowOff>1170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081A86-1557-4887-E627-432253BD1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8483500"/>
          <a:ext cx="8735644" cy="838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14</xdr:col>
      <xdr:colOff>258402</xdr:colOff>
      <xdr:row>397</xdr:row>
      <xdr:rowOff>39275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5F7FF8D-0CF8-1C36-94B0-51B67C02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246500"/>
          <a:ext cx="8792802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191633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694DB-743E-487C-149F-7DB78B98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16433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9</xdr:col>
      <xdr:colOff>223533</xdr:colOff>
      <xdr:row>80</xdr:row>
      <xdr:rowOff>124826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CB23-ED8C-A7D3-CC39-974CA96FC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5696745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175846</xdr:rowOff>
    </xdr:from>
    <xdr:to>
      <xdr:col>9</xdr:col>
      <xdr:colOff>564173</xdr:colOff>
      <xdr:row>124</xdr:row>
      <xdr:rowOff>176963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B554C4-CBE1-4CC4-BCB5-26C766BD5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796846"/>
          <a:ext cx="6037385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126</xdr:row>
      <xdr:rowOff>0</xdr:rowOff>
    </xdr:from>
    <xdr:to>
      <xdr:col>13</xdr:col>
      <xdr:colOff>124559</xdr:colOff>
      <xdr:row>159</xdr:row>
      <xdr:rowOff>105667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DFAB4D-4380-4861-D141-ADC6C33AA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24003000"/>
          <a:ext cx="8030308" cy="6392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12</xdr:col>
      <xdr:colOff>407635</xdr:colOff>
      <xdr:row>185</xdr:row>
      <xdr:rowOff>95901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EDC41B-D7DE-D0B7-066D-2816ED31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8135" y="30670500"/>
          <a:ext cx="7097115" cy="46679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13</xdr:col>
      <xdr:colOff>104343</xdr:colOff>
      <xdr:row>198</xdr:row>
      <xdr:rowOff>115300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09C383-7509-7C64-24BC-0D6FEE9D0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135" y="30670500"/>
          <a:ext cx="7401958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5" t="s">
        <v>43</v>
      </c>
      <c r="H2" s="116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4"/>
  <sheetViews>
    <sheetView topLeftCell="A10" zoomScale="130" zoomScaleNormal="130" workbookViewId="0">
      <selection activeCell="E30" sqref="E30:F3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3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5.140625" customWidth="1"/>
    <col min="12" max="12" width="14.140625" customWidth="1"/>
  </cols>
  <sheetData>
    <row r="1" spans="1:14" x14ac:dyDescent="0.25">
      <c r="A1" s="7"/>
      <c r="B1" s="8"/>
      <c r="C1" s="106"/>
      <c r="D1" s="9"/>
    </row>
    <row r="2" spans="1:14" x14ac:dyDescent="0.25">
      <c r="A2" s="10"/>
      <c r="C2" s="105" t="s">
        <v>82</v>
      </c>
      <c r="D2" s="12"/>
      <c r="F2" s="5"/>
      <c r="G2" s="5" t="s">
        <v>75</v>
      </c>
      <c r="H2" s="114" t="s">
        <v>74</v>
      </c>
      <c r="I2" s="92" t="s">
        <v>36</v>
      </c>
      <c r="L2" t="s">
        <v>69</v>
      </c>
    </row>
    <row r="3" spans="1:14" ht="18.75" x14ac:dyDescent="0.3">
      <c r="A3" s="10" t="s">
        <v>8</v>
      </c>
      <c r="B3" s="13"/>
      <c r="C3" s="107">
        <f>C4+C5</f>
        <v>22800</v>
      </c>
      <c r="D3" s="14" t="s">
        <v>81</v>
      </c>
      <c r="F3" s="79" t="s">
        <v>66</v>
      </c>
      <c r="G3" s="92" t="s">
        <v>62</v>
      </c>
      <c r="H3" s="84"/>
      <c r="I3" s="81">
        <v>917</v>
      </c>
      <c r="J3" s="84"/>
      <c r="L3" t="s">
        <v>70</v>
      </c>
      <c r="M3">
        <v>314</v>
      </c>
    </row>
    <row r="4" spans="1:14" ht="30" x14ac:dyDescent="0.25">
      <c r="A4" s="15" t="s">
        <v>9</v>
      </c>
      <c r="B4" s="13"/>
      <c r="C4" s="107">
        <v>2800</v>
      </c>
      <c r="D4" s="16"/>
      <c r="F4" s="91" t="s">
        <v>83</v>
      </c>
      <c r="G4" s="92" t="s">
        <v>71</v>
      </c>
      <c r="H4" s="112">
        <v>102.27</v>
      </c>
      <c r="I4" s="81">
        <v>1100</v>
      </c>
      <c r="J4" s="80"/>
      <c r="K4" s="3"/>
      <c r="L4" s="3"/>
    </row>
    <row r="5" spans="1:14" x14ac:dyDescent="0.25">
      <c r="A5" s="10" t="s">
        <v>10</v>
      </c>
      <c r="B5" s="13"/>
      <c r="C5" s="107">
        <v>20000</v>
      </c>
      <c r="D5" s="16"/>
      <c r="F5" s="5"/>
      <c r="G5" s="80"/>
      <c r="H5" s="80"/>
      <c r="I5" s="81"/>
    </row>
    <row r="6" spans="1:14" x14ac:dyDescent="0.25">
      <c r="A6" s="10" t="s">
        <v>11</v>
      </c>
      <c r="B6" s="13"/>
      <c r="C6" s="107">
        <f>C4</f>
        <v>2800</v>
      </c>
      <c r="D6" s="16"/>
      <c r="F6" s="5"/>
      <c r="G6" s="80"/>
      <c r="H6" s="84"/>
      <c r="I6" s="81"/>
    </row>
    <row r="7" spans="1:14" x14ac:dyDescent="0.25">
      <c r="A7" s="10" t="s">
        <v>12</v>
      </c>
      <c r="B7" s="17"/>
      <c r="C7" s="108">
        <f>E9-E8</f>
        <v>10</v>
      </c>
      <c r="D7" s="18"/>
      <c r="E7" s="3"/>
      <c r="K7">
        <v>1100</v>
      </c>
      <c r="L7">
        <v>18650000</v>
      </c>
      <c r="M7">
        <f>L7/K7</f>
        <v>16954.545454545456</v>
      </c>
      <c r="N7">
        <f>L7/917</f>
        <v>20338.058887677209</v>
      </c>
    </row>
    <row r="8" spans="1:14" x14ac:dyDescent="0.25">
      <c r="A8" s="10" t="s">
        <v>13</v>
      </c>
      <c r="B8" s="17"/>
      <c r="C8" s="108">
        <f>C9-C7</f>
        <v>50</v>
      </c>
      <c r="D8" s="92" t="s">
        <v>84</v>
      </c>
      <c r="E8" s="92">
        <v>2014</v>
      </c>
      <c r="F8" s="5"/>
      <c r="K8">
        <v>16500</v>
      </c>
      <c r="L8">
        <f>K7*K8</f>
        <v>18150000</v>
      </c>
      <c r="M8">
        <f>L8/917</f>
        <v>19792.8026172301</v>
      </c>
    </row>
    <row r="9" spans="1:14" x14ac:dyDescent="0.25">
      <c r="A9" s="10" t="s">
        <v>14</v>
      </c>
      <c r="B9" s="17"/>
      <c r="C9" s="108">
        <v>60</v>
      </c>
      <c r="D9" s="93"/>
      <c r="E9" s="92">
        <v>2024</v>
      </c>
      <c r="M9" s="78"/>
    </row>
    <row r="10" spans="1:14" ht="30" x14ac:dyDescent="0.25">
      <c r="A10" s="15" t="s">
        <v>15</v>
      </c>
      <c r="B10" s="17"/>
      <c r="C10" s="108">
        <f>90*C7/C9</f>
        <v>15</v>
      </c>
      <c r="D10" s="4"/>
      <c r="E10" s="5"/>
      <c r="F10" s="78"/>
      <c r="G10" s="78"/>
    </row>
    <row r="11" spans="1:14" x14ac:dyDescent="0.25">
      <c r="A11" s="10"/>
      <c r="B11" s="19"/>
      <c r="C11" s="109">
        <f>C10%</f>
        <v>0.15</v>
      </c>
      <c r="D11" s="20"/>
      <c r="E11" s="3"/>
    </row>
    <row r="12" spans="1:14" x14ac:dyDescent="0.25">
      <c r="A12" s="10" t="s">
        <v>16</v>
      </c>
      <c r="B12" s="13"/>
      <c r="C12" s="107">
        <f>C6*C11</f>
        <v>420</v>
      </c>
      <c r="D12" s="16"/>
      <c r="E12" s="80"/>
    </row>
    <row r="13" spans="1:14" x14ac:dyDescent="0.25">
      <c r="A13" s="10" t="s">
        <v>17</v>
      </c>
      <c r="B13" s="13"/>
      <c r="C13" s="107">
        <f>C6-C12</f>
        <v>2380</v>
      </c>
      <c r="D13" s="16"/>
    </row>
    <row r="14" spans="1:14" x14ac:dyDescent="0.25">
      <c r="A14" s="10" t="s">
        <v>10</v>
      </c>
      <c r="B14" s="13"/>
      <c r="C14" s="107">
        <f>C5</f>
        <v>20000</v>
      </c>
      <c r="D14" s="16"/>
      <c r="F14" s="78"/>
      <c r="G14" s="78"/>
      <c r="H14" s="4"/>
    </row>
    <row r="15" spans="1:14" x14ac:dyDescent="0.25">
      <c r="B15" s="13"/>
      <c r="C15" s="107"/>
      <c r="D15" s="16"/>
      <c r="H15" s="4"/>
    </row>
    <row r="16" spans="1:14" x14ac:dyDescent="0.25">
      <c r="A16" s="21" t="s">
        <v>18</v>
      </c>
      <c r="B16" s="22"/>
      <c r="C16" s="110">
        <f>C14+C13</f>
        <v>22380</v>
      </c>
      <c r="D16" s="14"/>
      <c r="E16" s="38"/>
      <c r="H16" s="78"/>
    </row>
    <row r="17" spans="1:11" x14ac:dyDescent="0.25">
      <c r="B17" s="17"/>
      <c r="C17" s="108"/>
      <c r="D17" s="18"/>
      <c r="H17" s="78"/>
    </row>
    <row r="18" spans="1:11" ht="16.5" x14ac:dyDescent="0.3">
      <c r="A18" s="21" t="s">
        <v>62</v>
      </c>
      <c r="B18" s="5"/>
      <c r="C18" s="101">
        <v>917</v>
      </c>
      <c r="D18" s="101"/>
      <c r="E18" s="102"/>
      <c r="H18" s="108"/>
    </row>
    <row r="19" spans="1:11" x14ac:dyDescent="0.25">
      <c r="A19" s="10"/>
      <c r="B19" s="4"/>
      <c r="C19" s="103">
        <f>C18*C16</f>
        <v>20522460</v>
      </c>
      <c r="D19" s="3" t="s">
        <v>41</v>
      </c>
      <c r="E19" s="103"/>
      <c r="H19" s="4"/>
    </row>
    <row r="20" spans="1:11" x14ac:dyDescent="0.25">
      <c r="A20" s="10"/>
      <c r="B20" s="38"/>
      <c r="C20" s="83">
        <f>C19*0.9</f>
        <v>18470214</v>
      </c>
      <c r="D20" s="3" t="s">
        <v>19</v>
      </c>
      <c r="E20" s="83"/>
      <c r="F20" s="6"/>
      <c r="H20" s="78"/>
    </row>
    <row r="21" spans="1:11" x14ac:dyDescent="0.25">
      <c r="A21" s="10"/>
      <c r="C21" s="83">
        <f>C19*80%</f>
        <v>16417968</v>
      </c>
      <c r="D21" s="3" t="s">
        <v>20</v>
      </c>
      <c r="E21" s="83"/>
      <c r="F21" s="38"/>
    </row>
    <row r="22" spans="1:11" x14ac:dyDescent="0.25">
      <c r="A22" s="10"/>
      <c r="D22" s="3"/>
      <c r="E22" s="83"/>
    </row>
    <row r="23" spans="1:11" x14ac:dyDescent="0.25">
      <c r="A23" s="24" t="s">
        <v>21</v>
      </c>
      <c r="B23" s="25"/>
      <c r="C23" s="104">
        <f>C4*D23</f>
        <v>3081119.9999999995</v>
      </c>
      <c r="D23" s="119">
        <f>C18*1.2</f>
        <v>1100.3999999999999</v>
      </c>
      <c r="E23" s="83"/>
    </row>
    <row r="24" spans="1:11" x14ac:dyDescent="0.25">
      <c r="A24" s="10" t="s">
        <v>22</v>
      </c>
      <c r="D24" s="3"/>
      <c r="E24" s="3"/>
      <c r="I24">
        <v>18650000</v>
      </c>
      <c r="K24" s="38">
        <f>C19-I24</f>
        <v>1872460</v>
      </c>
    </row>
    <row r="25" spans="1:11" x14ac:dyDescent="0.25">
      <c r="A25" s="26" t="s">
        <v>23</v>
      </c>
      <c r="B25" s="11"/>
      <c r="C25" s="83">
        <f>C19*0.03/12</f>
        <v>51306.149999999994</v>
      </c>
      <c r="D25" s="83"/>
      <c r="E25" s="83"/>
      <c r="I25">
        <f>I24/917</f>
        <v>20338.058887677209</v>
      </c>
    </row>
    <row r="26" spans="1:11" x14ac:dyDescent="0.25">
      <c r="C26" s="83"/>
      <c r="D26" s="23"/>
      <c r="F26" s="80" t="s">
        <v>80</v>
      </c>
    </row>
    <row r="27" spans="1:11" x14ac:dyDescent="0.25">
      <c r="A27" s="5" t="s">
        <v>77</v>
      </c>
      <c r="B27" s="5"/>
      <c r="C27" s="111"/>
      <c r="D27" s="82"/>
    </row>
    <row r="28" spans="1:11" x14ac:dyDescent="0.25">
      <c r="D28" s="78"/>
    </row>
    <row r="29" spans="1:11" x14ac:dyDescent="0.25">
      <c r="D29"/>
      <c r="G29" s="3"/>
      <c r="H29" s="3"/>
    </row>
    <row r="30" spans="1:11" ht="18.75" x14ac:dyDescent="0.3">
      <c r="D30"/>
      <c r="E30" s="117" t="s">
        <v>78</v>
      </c>
      <c r="F30" s="117"/>
      <c r="G30" s="3"/>
      <c r="H30" s="3"/>
    </row>
    <row r="31" spans="1:11" ht="18.75" x14ac:dyDescent="0.3">
      <c r="D31"/>
      <c r="E31" s="117" t="s">
        <v>79</v>
      </c>
      <c r="F31" s="117"/>
      <c r="G31" s="3"/>
      <c r="H31" s="3"/>
    </row>
    <row r="32" spans="1:11" ht="18.75" x14ac:dyDescent="0.3">
      <c r="D32"/>
      <c r="E32" s="113" t="s">
        <v>41</v>
      </c>
      <c r="F32" s="113">
        <f>C19</f>
        <v>20522460</v>
      </c>
      <c r="G32" s="3"/>
      <c r="H32" s="3"/>
    </row>
    <row r="33" spans="1:8" ht="18.75" x14ac:dyDescent="0.3">
      <c r="D33"/>
      <c r="E33" s="113" t="s">
        <v>19</v>
      </c>
      <c r="F33" s="113">
        <f>F32*90%</f>
        <v>18470214</v>
      </c>
      <c r="G33" s="3"/>
      <c r="H33" s="83">
        <f>F32*80</f>
        <v>1641796800</v>
      </c>
    </row>
    <row r="34" spans="1:8" ht="18.75" x14ac:dyDescent="0.3">
      <c r="D34"/>
      <c r="E34" s="113" t="s">
        <v>20</v>
      </c>
      <c r="F34" s="113">
        <f>F32*80%</f>
        <v>16417968</v>
      </c>
      <c r="G34" s="3"/>
      <c r="H34" s="3"/>
    </row>
    <row r="35" spans="1:8" x14ac:dyDescent="0.25">
      <c r="D35"/>
      <c r="E35" s="122"/>
      <c r="F35" s="122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F10" sqref="F10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855468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 s="5">
        <f>C2/1.2</f>
        <v>1145.8333333333335</v>
      </c>
      <c r="C2" s="5">
        <v>1375</v>
      </c>
      <c r="D2" s="121">
        <f>C2*1.2</f>
        <v>1650</v>
      </c>
      <c r="E2" s="121">
        <v>25000000</v>
      </c>
      <c r="F2" s="121">
        <f>E2/B2</f>
        <v>21818.181818181816</v>
      </c>
      <c r="G2" s="85">
        <f>E2/C2</f>
        <v>18181.81818181818</v>
      </c>
      <c r="H2">
        <f>E2/D2</f>
        <v>15151.515151515152</v>
      </c>
      <c r="I2" s="5">
        <v>8</v>
      </c>
      <c r="J2" s="5">
        <v>804</v>
      </c>
      <c r="K2" s="5"/>
      <c r="L2" s="5"/>
      <c r="M2" s="5"/>
      <c r="N2" s="5"/>
      <c r="O2" s="120">
        <f>P2/1.2</f>
        <v>747.29070000000002</v>
      </c>
      <c r="P2" s="121">
        <f>83.31*10.764</f>
        <v>896.74883999999997</v>
      </c>
      <c r="Q2" s="121">
        <v>20750000</v>
      </c>
      <c r="R2" s="121">
        <f t="shared" ref="R2:R3" si="0">Q2/O2</f>
        <v>27766.972076596161</v>
      </c>
      <c r="S2" s="121">
        <f>Q2/P2</f>
        <v>23139.143397163469</v>
      </c>
      <c r="T2" s="94"/>
      <c r="U2" s="95">
        <v>2022</v>
      </c>
      <c r="V2" s="3"/>
      <c r="W2" s="3"/>
      <c r="X2" s="3"/>
      <c r="Y2" s="3"/>
      <c r="AB2" s="40"/>
    </row>
    <row r="3" spans="1:32" x14ac:dyDescent="0.25">
      <c r="B3" s="99">
        <v>820</v>
      </c>
      <c r="C3">
        <f>B3*1.2</f>
        <v>984</v>
      </c>
      <c r="D3" s="94">
        <f t="shared" ref="D3:D10" si="1">C3*1.2</f>
        <v>1180.8</v>
      </c>
      <c r="E3" s="94">
        <v>25000000</v>
      </c>
      <c r="F3" s="94">
        <f t="shared" ref="F3:F6" si="2">E3/B3</f>
        <v>30487.804878048781</v>
      </c>
      <c r="G3" s="85">
        <f t="shared" ref="G3:G7" si="3">E3/C3</f>
        <v>25406.504065040652</v>
      </c>
      <c r="H3">
        <f t="shared" ref="H3:H7" si="4">E3/D3</f>
        <v>21172.08672086721</v>
      </c>
      <c r="I3">
        <v>5</v>
      </c>
      <c r="J3">
        <v>501</v>
      </c>
      <c r="O3" s="120">
        <f>P3/1.2</f>
        <v>917.27220000000011</v>
      </c>
      <c r="P3" s="121">
        <f>102.26*10.764</f>
        <v>1100.7266400000001</v>
      </c>
      <c r="Q3" s="121">
        <v>18200000</v>
      </c>
      <c r="R3" s="121">
        <f t="shared" si="0"/>
        <v>19841.438560985494</v>
      </c>
      <c r="S3" s="121">
        <f>Q3/P3</f>
        <v>16534.532134154579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900</v>
      </c>
      <c r="C4">
        <f t="shared" ref="C4:C8" si="5">B4*1.2</f>
        <v>1080</v>
      </c>
      <c r="D4" s="94">
        <f t="shared" si="1"/>
        <v>1296</v>
      </c>
      <c r="E4" s="94">
        <v>27000000</v>
      </c>
      <c r="F4" s="94">
        <f t="shared" si="2"/>
        <v>30000</v>
      </c>
      <c r="G4" s="85">
        <f t="shared" si="3"/>
        <v>25000</v>
      </c>
      <c r="H4">
        <f t="shared" si="4"/>
        <v>20833.333333333332</v>
      </c>
      <c r="I4">
        <v>5</v>
      </c>
      <c r="J4" t="s">
        <v>85</v>
      </c>
      <c r="O4" s="120">
        <f>P4/1.2</f>
        <v>741.19109999999989</v>
      </c>
      <c r="P4" s="121">
        <f>82.63*10.764</f>
        <v>889.42931999999985</v>
      </c>
      <c r="Q4" s="121">
        <v>13923000</v>
      </c>
      <c r="R4" s="121">
        <f>Q4/O4</f>
        <v>18784.629227199304</v>
      </c>
      <c r="S4" s="94">
        <f>Q4/P4</f>
        <v>15653.857689332754</v>
      </c>
      <c r="T4" s="94"/>
      <c r="U4" s="95"/>
      <c r="V4" s="3"/>
      <c r="W4" s="3"/>
      <c r="X4" s="3"/>
      <c r="Y4" s="3"/>
    </row>
    <row r="5" spans="1:32" x14ac:dyDescent="0.25">
      <c r="B5" s="78">
        <v>835</v>
      </c>
      <c r="C5">
        <f t="shared" si="5"/>
        <v>1002</v>
      </c>
      <c r="D5" s="94">
        <f t="shared" si="1"/>
        <v>1202.3999999999999</v>
      </c>
      <c r="E5" s="94">
        <v>24000000</v>
      </c>
      <c r="F5" s="94">
        <f t="shared" si="2"/>
        <v>28742.514970059881</v>
      </c>
      <c r="G5" s="85">
        <f t="shared" si="3"/>
        <v>23952.095808383234</v>
      </c>
      <c r="H5">
        <f t="shared" si="4"/>
        <v>19960.079840319362</v>
      </c>
      <c r="I5">
        <v>10</v>
      </c>
      <c r="J5">
        <v>1003</v>
      </c>
      <c r="O5" s="120">
        <v>512</v>
      </c>
      <c r="P5" s="121">
        <f>57.09*10.764</f>
        <v>614.51675999999998</v>
      </c>
      <c r="Q5" s="121">
        <v>10500000</v>
      </c>
      <c r="R5" s="121">
        <f>Q5/O5</f>
        <v>20507.8125</v>
      </c>
      <c r="S5" s="94">
        <f>Q5/P5</f>
        <v>17086.596629195272</v>
      </c>
      <c r="T5" s="94"/>
      <c r="U5" s="95"/>
      <c r="V5" s="3"/>
      <c r="W5" s="3"/>
      <c r="X5" s="3"/>
      <c r="Y5" s="3"/>
    </row>
    <row r="6" spans="1:32" x14ac:dyDescent="0.25">
      <c r="B6">
        <v>870</v>
      </c>
      <c r="C6">
        <f t="shared" si="5"/>
        <v>1044</v>
      </c>
      <c r="D6" s="94">
        <f t="shared" si="1"/>
        <v>1252.8</v>
      </c>
      <c r="E6" s="94">
        <v>26000000</v>
      </c>
      <c r="F6" s="94">
        <f t="shared" si="2"/>
        <v>29885.057471264368</v>
      </c>
      <c r="G6" s="85">
        <f t="shared" si="3"/>
        <v>24904.214559386972</v>
      </c>
      <c r="H6">
        <f t="shared" si="4"/>
        <v>20753.512132822478</v>
      </c>
      <c r="I6">
        <v>9</v>
      </c>
      <c r="J6">
        <v>902</v>
      </c>
      <c r="N6">
        <v>59.86</v>
      </c>
      <c r="O6" s="94">
        <f>N6*10.764</f>
        <v>644.33303999999998</v>
      </c>
      <c r="P6" s="94">
        <f>65.84*10.764</f>
        <v>708.70176000000004</v>
      </c>
      <c r="Q6" s="94">
        <v>16042000</v>
      </c>
      <c r="R6" s="94">
        <f>Q6/O6</f>
        <v>24897.062550137118</v>
      </c>
      <c r="S6" s="94">
        <f>Q6/P6</f>
        <v>22635.755836136203</v>
      </c>
      <c r="T6" s="94"/>
      <c r="U6" s="95"/>
      <c r="V6" s="3"/>
      <c r="W6" s="3"/>
      <c r="X6" s="3"/>
      <c r="Y6" s="3"/>
    </row>
    <row r="7" spans="1:32" x14ac:dyDescent="0.25">
      <c r="B7" s="5">
        <v>732</v>
      </c>
      <c r="C7" s="5">
        <f t="shared" si="5"/>
        <v>878.4</v>
      </c>
      <c r="D7" s="121">
        <f t="shared" si="1"/>
        <v>1054.08</v>
      </c>
      <c r="E7" s="121">
        <v>17200000</v>
      </c>
      <c r="F7" s="121">
        <f t="shared" ref="F7:F14" si="6">ROUND((E7/B7),0)</f>
        <v>23497</v>
      </c>
      <c r="G7" s="85">
        <f t="shared" si="3"/>
        <v>19581.056466302369</v>
      </c>
      <c r="H7">
        <f t="shared" si="4"/>
        <v>16317.547055251975</v>
      </c>
      <c r="O7" s="94">
        <v>370</v>
      </c>
      <c r="P7" s="94">
        <f>37.82*10.764</f>
        <v>407.09447999999998</v>
      </c>
      <c r="Q7" s="94">
        <v>10142900</v>
      </c>
      <c r="R7" s="94">
        <f t="shared" ref="R7:R8" si="7">Q7/O7</f>
        <v>27413.243243243243</v>
      </c>
      <c r="S7" s="94">
        <f>Q7/P7</f>
        <v>24915.346432602084</v>
      </c>
      <c r="T7" s="94"/>
      <c r="U7" s="95"/>
      <c r="V7" s="3"/>
      <c r="W7" s="3"/>
      <c r="X7" s="3"/>
      <c r="Y7" s="3"/>
    </row>
    <row r="8" spans="1:32" x14ac:dyDescent="0.25">
      <c r="B8">
        <v>995</v>
      </c>
      <c r="C8">
        <f t="shared" si="5"/>
        <v>1194</v>
      </c>
      <c r="D8" s="94">
        <f t="shared" si="1"/>
        <v>1432.8</v>
      </c>
      <c r="E8" s="94">
        <v>27000000</v>
      </c>
      <c r="F8" s="94">
        <f t="shared" si="6"/>
        <v>27136</v>
      </c>
      <c r="G8" s="85">
        <f t="shared" ref="G8:G9" si="8">F8/C8</f>
        <v>22.726968174204355</v>
      </c>
      <c r="H8">
        <f t="shared" ref="H8:H13" si="9">F8/D8</f>
        <v>18.939140145170295</v>
      </c>
      <c r="O8" s="94"/>
      <c r="P8" s="94"/>
      <c r="Q8" s="94"/>
      <c r="R8" s="94" t="e">
        <f t="shared" si="7"/>
        <v>#DIV/0!</v>
      </c>
      <c r="S8" s="94"/>
      <c r="T8" s="94"/>
      <c r="U8" s="95"/>
      <c r="V8" s="3"/>
      <c r="W8" s="3"/>
      <c r="X8" s="3"/>
      <c r="Y8" s="3"/>
    </row>
    <row r="9" spans="1:32" x14ac:dyDescent="0.25">
      <c r="B9">
        <v>740</v>
      </c>
      <c r="C9">
        <f t="shared" ref="C6:C12" si="10">B9*1.2</f>
        <v>888</v>
      </c>
      <c r="D9" s="94">
        <f t="shared" si="1"/>
        <v>1065.5999999999999</v>
      </c>
      <c r="E9" s="94">
        <v>22500000</v>
      </c>
      <c r="F9" s="94">
        <f t="shared" si="6"/>
        <v>30405</v>
      </c>
      <c r="G9" s="85">
        <f t="shared" si="8"/>
        <v>34.239864864864863</v>
      </c>
      <c r="H9">
        <f t="shared" si="9"/>
        <v>28.533220720720724</v>
      </c>
      <c r="O9" s="94"/>
      <c r="P9" s="94"/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B10">
        <v>900</v>
      </c>
      <c r="C10">
        <v>676</v>
      </c>
      <c r="D10" s="94">
        <f t="shared" si="1"/>
        <v>811.19999999999993</v>
      </c>
      <c r="E10" s="94">
        <v>27500000</v>
      </c>
      <c r="F10" s="94">
        <f t="shared" si="6"/>
        <v>30556</v>
      </c>
      <c r="G10">
        <f t="shared" ref="G10:G14" si="11">ROUND((E10/C10),0)</f>
        <v>40680</v>
      </c>
      <c r="H10">
        <f t="shared" si="9"/>
        <v>37.667652859960555</v>
      </c>
      <c r="O10" s="94"/>
      <c r="P10" s="94" t="e">
        <f>#REF!*1.1</f>
        <v>#REF!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10"/>
        <v>0</v>
      </c>
      <c r="D11">
        <f t="shared" ref="D11:D14" si="12">C11*1.2</f>
        <v>0</v>
      </c>
      <c r="E11" s="94"/>
      <c r="F11" t="e">
        <f t="shared" si="6"/>
        <v>#DIV/0!</v>
      </c>
      <c r="G11" t="e">
        <f t="shared" si="11"/>
        <v>#DIV/0!</v>
      </c>
      <c r="H11" t="e">
        <f t="shared" si="9"/>
        <v>#DIV/0!</v>
      </c>
      <c r="P11" s="94" t="e">
        <f>#REF!*1.1</f>
        <v>#REF!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10"/>
        <v>0</v>
      </c>
      <c r="D12">
        <f t="shared" si="12"/>
        <v>0</v>
      </c>
      <c r="E12" s="94"/>
      <c r="F12" t="e">
        <f t="shared" si="6"/>
        <v>#DIV/0!</v>
      </c>
      <c r="G12" t="e">
        <f t="shared" si="11"/>
        <v>#DIV/0!</v>
      </c>
      <c r="H12" t="e">
        <f t="shared" si="9"/>
        <v>#DIV/0!</v>
      </c>
      <c r="I12">
        <f t="shared" ref="I12:I14" si="13">U12</f>
        <v>0</v>
      </c>
      <c r="J12">
        <f t="shared" ref="J12:J14" si="14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5">B13*1.1</f>
        <v>0</v>
      </c>
      <c r="D13">
        <f t="shared" si="12"/>
        <v>0</v>
      </c>
      <c r="E13" s="94"/>
      <c r="F13" t="e">
        <f t="shared" si="6"/>
        <v>#DIV/0!</v>
      </c>
      <c r="G13" t="e">
        <f t="shared" si="11"/>
        <v>#DIV/0!</v>
      </c>
      <c r="H13" t="e">
        <f t="shared" si="9"/>
        <v>#DIV/0!</v>
      </c>
      <c r="I13">
        <f t="shared" si="13"/>
        <v>0</v>
      </c>
      <c r="J13">
        <f t="shared" si="14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5"/>
        <v>0</v>
      </c>
      <c r="D14">
        <f t="shared" si="12"/>
        <v>0</v>
      </c>
      <c r="E14" s="94"/>
      <c r="F14" t="e">
        <f t="shared" si="6"/>
        <v>#DIV/0!</v>
      </c>
      <c r="G14" t="e">
        <f t="shared" si="11"/>
        <v>#DIV/0!</v>
      </c>
      <c r="H14" t="e">
        <f t="shared" ref="H14" si="16">ROUND((E14/D14),0)</f>
        <v>#DIV/0!</v>
      </c>
      <c r="I14">
        <f t="shared" si="13"/>
        <v>0</v>
      </c>
      <c r="J14">
        <f t="shared" si="14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94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94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94"/>
      <c r="T16" s="94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94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94"/>
      <c r="T17" s="94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94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0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8" t="s">
        <v>55</v>
      </c>
      <c r="G117" s="118"/>
      <c r="H117" s="118"/>
      <c r="I117" s="118"/>
      <c r="J117" s="118"/>
      <c r="K117" s="118"/>
      <c r="L117" s="118"/>
      <c r="M117" s="118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67" workbookViewId="0">
      <selection activeCell="A354" sqref="A3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20:P139"/>
  <sheetViews>
    <sheetView topLeftCell="B177" zoomScale="130" zoomScaleNormal="130" workbookViewId="0">
      <selection activeCell="O20" sqref="O20"/>
    </sheetView>
  </sheetViews>
  <sheetFormatPr defaultRowHeight="15" x14ac:dyDescent="0.25"/>
  <sheetData>
    <row r="20" spans="15:15" x14ac:dyDescent="0.25">
      <c r="O20">
        <f>102.27*10.764</f>
        <v>1100.8342799999998</v>
      </c>
    </row>
    <row r="21" spans="15:15" x14ac:dyDescent="0.25">
      <c r="O21">
        <f>O20/1.2</f>
        <v>917.36189999999988</v>
      </c>
    </row>
    <row r="53" spans="11:12" x14ac:dyDescent="0.25">
      <c r="K53" t="s">
        <v>76</v>
      </c>
      <c r="L53">
        <v>4</v>
      </c>
    </row>
    <row r="97" spans="11:12" x14ac:dyDescent="0.25">
      <c r="K97" t="s">
        <v>76</v>
      </c>
      <c r="L97">
        <v>10</v>
      </c>
    </row>
    <row r="139" spans="15:16" x14ac:dyDescent="0.25">
      <c r="O139" t="s">
        <v>76</v>
      </c>
      <c r="P139">
        <v>15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2024-12-20T12:18:20Z</dcterms:modified>
</cp:coreProperties>
</file>