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Gahunje\Sunil Suryabhan Vetal\"/>
    </mc:Choice>
  </mc:AlternateContent>
  <xr:revisionPtr revIDLastSave="0" documentId="13_ncr:1_{35BE7CEF-77AB-44F5-BBA7-4744C2C3883F}" xr6:coauthVersionLast="45" xr6:coauthVersionMax="47" xr10:uidLastSave="{00000000-0000-0000-0000-000000000000}"/>
  <bookViews>
    <workbookView xWindow="-120" yWindow="-120" windowWidth="29040" windowHeight="15720" tabRatio="932" activeTab="1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definedNames>
    <definedName name="_xlnm._FilterDatabase" localSheetId="1" hidden="1">'Site Measurement'!$K$4:$R$30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12" i="25" l="1"/>
  <c r="C5" i="25" l="1"/>
  <c r="C4" i="25"/>
  <c r="C3" i="25"/>
  <c r="P2" i="4"/>
  <c r="P3" i="4"/>
  <c r="B3" i="4" s="1"/>
  <c r="C3" i="4" s="1"/>
  <c r="D3" i="4" s="1"/>
  <c r="P4" i="4"/>
  <c r="P5" i="4"/>
  <c r="P6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F29" i="24"/>
  <c r="H29" i="24" s="1"/>
  <c r="E29" i="24"/>
  <c r="G29" i="24" s="1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F12" i="24"/>
  <c r="H12" i="24" s="1"/>
  <c r="E12" i="24"/>
  <c r="G12" i="24" s="1"/>
  <c r="F11" i="24"/>
  <c r="H11" i="24" s="1"/>
  <c r="E11" i="24"/>
  <c r="G11" i="24" s="1"/>
  <c r="F10" i="24"/>
  <c r="H10" i="24" s="1"/>
  <c r="E10" i="24"/>
  <c r="G10" i="24" s="1"/>
  <c r="F9" i="24"/>
  <c r="H9" i="24" s="1"/>
  <c r="E9" i="24"/>
  <c r="G9" i="24" s="1"/>
  <c r="F8" i="24"/>
  <c r="H8" i="24" s="1"/>
  <c r="E8" i="24"/>
  <c r="G8" i="24" s="1"/>
  <c r="F7" i="24"/>
  <c r="H7" i="24" s="1"/>
  <c r="E7" i="24"/>
  <c r="G7" i="24" s="1"/>
  <c r="F6" i="24"/>
  <c r="H6" i="24" s="1"/>
  <c r="E6" i="24"/>
  <c r="G6" i="24" s="1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0" i="23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<sst xmlns="http://schemas.openxmlformats.org/spreadsheetml/2006/main" count="130" uniqueCount="88">
  <si>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</si>
  <si>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</si>
  <si>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</si>
  <si>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</si>
  <si>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</si>
  <si>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</si>
  <si>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</si>
  <si>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</si>
  <si>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</si>
  <si>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</si>
  <si>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</si>
  <si>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</si>
  <si>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</si>
  <si>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</si>
  <si>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</si>
  <si>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</si>
  <si>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</si>
  <si>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</si>
  <si>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</si>
  <si>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</si>
  <si>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</si>
  <si>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</si>
  <si>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</si>
  <si>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</si>
  <si>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</si>
  <si>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</si>
  <si>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</si>
  <si>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</si>
  <si>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</si>
  <si>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</si>
  <si>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</si>
  <si>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</si>
  <si>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</si>
  <si>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</si>
  <si>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</si>
  <si>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</si>
  <si>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</si>
  <si>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</si>
  <si>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</si>
  <si>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</si>
  <si>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</si>
  <si>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</si>
  <si>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</si>
  <si>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</si>
  <si>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</si>
  <si>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</si>
  <si>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</si>
  <si>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</si>
  <si>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</si>
  <si>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</si>
  <si>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</si>
  <si>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</si>
  <si>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</si>
  <si>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</si>
  <si>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</si>
  <si>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</si>
  <si>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</si>
  <si>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</si>
  <si>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</si>
  <si>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</si>
  <si>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</si>
  <si>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</si>
  <si>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</si>
  <si>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</si>
  <si>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</si>
  <si>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</si>
  <si>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</si>
  <si>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</si>
  <si>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</si>
  <si>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</si>
  <si>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</si>
  <si>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</si>
  <si>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</si>
  <si>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</si>
  <si>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</si>
  <si>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</si>
  <si>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</si>
  <si>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</si>
  <si>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</si>
  <si>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</si>
  <si>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</si>
  <si>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</si>
  <si>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</si>
  <si>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</si>
  <si>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</si>
  <si>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IGR-16.12.24</t>
  </si>
  <si>
    <t>IGR-20.09.24</t>
  </si>
  <si>
    <t>IGR-07.10.222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</si>
</sst>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" fillId="2" borderId="0" xfId="0" applyFont="1" applyFill="1"/>
    <xf numFmtId="4" fontId="0" fillId="2" borderId="0" xfId="0" applyNumberFormat="1" applyFill="1"/>
    <xf numFmtId="0" fontId="10" fillId="0" borderId="8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8F5BF4-A0B9-40E0-8145-DD088A41EA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304D702-13AC-421D-AF18-E85112620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068FD3-DB95-4543-9D55-05F031BD8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248876</xdr:colOff>
      <xdr:row>49</xdr:row>
      <xdr:rowOff>134598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696AF3-98F9-45FF-8459-D6DBFE9C4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83276" cy="894522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13" sqref="C13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77</v>
      </c>
      <c r="C3" s="49">
        <f>374860*0.85</f>
        <v>318631</v>
      </c>
      <c r="D3" s="41"/>
      <c r="E3" s="41"/>
      <c r="F3" s="41"/>
      <c r="H3" s="52" t="s">
        <v>37</v>
      </c>
      <c r="I3" s="52"/>
      <c r="J3" s="52" t="s">
        <v>38</v>
      </c>
      <c r="K3" s="52" t="s">
        <v>39</v>
      </c>
      <c r="L3" s="52" t="s">
        <v>40</v>
      </c>
    </row>
    <row r="4" spans="2:12" x14ac:dyDescent="0.25">
      <c r="B4" s="41" t="s">
        <v>83</v>
      </c>
      <c r="C4" s="49">
        <f>C3*10%</f>
        <v>31863.100000000002</v>
      </c>
      <c r="D4" s="41"/>
      <c r="E4" s="41"/>
      <c r="F4" s="41"/>
      <c r="H4" s="53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78</v>
      </c>
      <c r="C5" s="54">
        <f>C3+C4</f>
        <v>350494.1</v>
      </c>
      <c r="D5" s="55" t="s">
        <v>62</v>
      </c>
      <c r="E5" s="56">
        <f>C5/10.764</f>
        <v>32561.696395392046</v>
      </c>
      <c r="F5" s="55" t="s">
        <v>63</v>
      </c>
      <c r="H5" s="57" t="s">
        <v>44</v>
      </c>
      <c r="I5" s="53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79</v>
      </c>
      <c r="C6" s="49">
        <v>29400</v>
      </c>
      <c r="D6" s="41"/>
      <c r="E6" s="41"/>
      <c r="F6" s="41"/>
      <c r="H6" s="58" t="s">
        <v>46</v>
      </c>
      <c r="I6" s="53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80</v>
      </c>
      <c r="C7" s="49">
        <f>C5-C6</f>
        <v>321094.09999999998</v>
      </c>
      <c r="D7" s="41"/>
      <c r="E7" s="41"/>
      <c r="F7" s="41"/>
      <c r="H7" s="57" t="s">
        <v>50</v>
      </c>
      <c r="I7" s="53">
        <v>0.8</v>
      </c>
      <c r="J7" s="41"/>
      <c r="K7" s="57" t="s">
        <v>46</v>
      </c>
      <c r="L7" s="53">
        <v>0.05</v>
      </c>
    </row>
    <row r="8" spans="2:12" ht="30" x14ac:dyDescent="0.25">
      <c r="B8" s="59" t="s">
        <v>81</v>
      </c>
      <c r="C8" s="49">
        <f>C7*D13%</f>
        <v>295406.57199999999</v>
      </c>
      <c r="D8" s="41"/>
      <c r="E8" s="41"/>
      <c r="F8" s="41"/>
      <c r="H8" s="57" t="s">
        <v>51</v>
      </c>
      <c r="I8" s="53">
        <v>0.7</v>
      </c>
      <c r="J8" s="41"/>
      <c r="K8" s="60" t="s">
        <v>52</v>
      </c>
      <c r="L8" s="53">
        <v>0.1</v>
      </c>
    </row>
    <row r="9" spans="2:12" x14ac:dyDescent="0.25">
      <c r="B9" s="41" t="s">
        <v>82</v>
      </c>
      <c r="C9" s="54">
        <f>C6+C8</f>
        <v>324806.57199999999</v>
      </c>
      <c r="D9" s="55" t="s">
        <v>62</v>
      </c>
      <c r="E9" s="56">
        <f>C9/10.764</f>
        <v>30175.266815310293</v>
      </c>
      <c r="F9" s="55" t="s">
        <v>63</v>
      </c>
      <c r="H9" s="57" t="s">
        <v>53</v>
      </c>
      <c r="I9" s="53">
        <v>0.6</v>
      </c>
      <c r="J9" s="41"/>
      <c r="K9" s="41" t="s">
        <v>54</v>
      </c>
      <c r="L9" s="53">
        <v>0.15</v>
      </c>
    </row>
    <row r="10" spans="2:12" x14ac:dyDescent="0.25">
      <c r="C10" s="61"/>
      <c r="H10" s="41" t="s">
        <v>55</v>
      </c>
      <c r="I10" s="53">
        <v>0.5</v>
      </c>
      <c r="J10" s="41"/>
      <c r="K10" s="41" t="s">
        <v>56</v>
      </c>
      <c r="L10" s="53">
        <v>0.2</v>
      </c>
    </row>
    <row r="11" spans="2:12" x14ac:dyDescent="0.25">
      <c r="B11" s="47" t="s">
        <v>68</v>
      </c>
      <c r="C11" s="63">
        <f>Calculation!D7</f>
        <v>2024</v>
      </c>
      <c r="H11" s="41" t="s">
        <v>57</v>
      </c>
      <c r="I11" s="53">
        <v>0.4</v>
      </c>
      <c r="J11" s="41"/>
      <c r="K11" s="41"/>
      <c r="L11" s="41"/>
    </row>
    <row r="12" spans="2:12" x14ac:dyDescent="0.25">
      <c r="B12" s="47" t="s">
        <v>69</v>
      </c>
      <c r="C12" s="63">
        <f>Calculation!D8</f>
        <v>2016</v>
      </c>
      <c r="D12" s="62">
        <v>100</v>
      </c>
      <c r="H12" s="41" t="s">
        <v>58</v>
      </c>
      <c r="I12" s="53">
        <v>0.3</v>
      </c>
      <c r="J12" s="41"/>
      <c r="K12" s="41"/>
      <c r="L12" s="41"/>
    </row>
    <row r="13" spans="2:12" x14ac:dyDescent="0.25">
      <c r="B13" s="47" t="s">
        <v>70</v>
      </c>
      <c r="C13" s="63">
        <f>C11-C12</f>
        <v>8</v>
      </c>
      <c r="D13" s="62">
        <f>D12-C13</f>
        <v>92</v>
      </c>
    </row>
    <row r="15" spans="2:12" x14ac:dyDescent="0.25">
      <c r="B15" s="41" t="s">
        <v>59</v>
      </c>
      <c r="C15" s="49">
        <v>93700</v>
      </c>
      <c r="D15" s="41"/>
      <c r="E15" s="41"/>
      <c r="F15" s="41"/>
    </row>
    <row r="16" spans="2:12" x14ac:dyDescent="0.25">
      <c r="B16" s="41" t="s">
        <v>60</v>
      </c>
      <c r="C16" s="49">
        <f>C15*5%</f>
        <v>4685</v>
      </c>
      <c r="D16" s="41"/>
      <c r="E16" s="41"/>
      <c r="F16" s="41"/>
    </row>
    <row r="17" spans="2:6" x14ac:dyDescent="0.25">
      <c r="B17" s="41" t="s">
        <v>61</v>
      </c>
      <c r="C17" s="54">
        <f>C15+C16</f>
        <v>98385</v>
      </c>
      <c r="D17" s="55" t="s">
        <v>62</v>
      </c>
      <c r="E17" s="56">
        <f>C17/10.764</f>
        <v>9140.1895206243044</v>
      </c>
      <c r="F17" s="55" t="s">
        <v>63</v>
      </c>
    </row>
    <row r="18" spans="2:6" x14ac:dyDescent="0.25">
      <c r="B18" s="41" t="s">
        <v>65</v>
      </c>
      <c r="C18" s="49">
        <v>26620</v>
      </c>
      <c r="D18" s="41"/>
      <c r="E18" s="41"/>
      <c r="F18" s="41"/>
    </row>
    <row r="19" spans="2:6" x14ac:dyDescent="0.25">
      <c r="B19" s="41" t="s">
        <v>66</v>
      </c>
      <c r="C19" s="49">
        <f>C17-C18</f>
        <v>71765</v>
      </c>
      <c r="D19" s="41"/>
      <c r="E19" s="41"/>
      <c r="F19" s="41"/>
    </row>
    <row r="20" spans="2:6" ht="45" x14ac:dyDescent="0.25">
      <c r="B20" s="59" t="s">
        <v>67</v>
      </c>
      <c r="C20" s="49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4">
        <f>C19+C20</f>
        <v>93061</v>
      </c>
      <c r="D21" s="55" t="s">
        <v>62</v>
      </c>
      <c r="E21" s="56">
        <f>C21/10.764</f>
        <v>8645.5778520995918</v>
      </c>
      <c r="F21" s="55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tabSelected="1" workbookViewId="0">
      <selection activeCell="S22" sqref="S22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2"/>
      <c r="L1" s="72"/>
      <c r="M1" s="72"/>
      <c r="N1" s="72"/>
      <c r="O1" s="72"/>
      <c r="P1" s="72"/>
      <c r="Q1" s="72"/>
      <c r="R1" s="72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9"/>
      <c r="M5" s="49"/>
      <c r="N5" s="49"/>
      <c r="O5" s="49"/>
      <c r="P5" s="49"/>
      <c r="Q5" s="49"/>
      <c r="R5" s="49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9"/>
      <c r="M6" s="49"/>
      <c r="N6" s="49"/>
      <c r="O6" s="49"/>
      <c r="P6" s="49"/>
      <c r="Q6" s="49"/>
      <c r="R6" s="49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9"/>
      <c r="M7" s="49"/>
      <c r="N7" s="49"/>
      <c r="O7" s="49"/>
      <c r="P7" s="49"/>
      <c r="Q7" s="49"/>
      <c r="R7" s="49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9"/>
      <c r="M8" s="49"/>
      <c r="N8" s="49"/>
      <c r="O8" s="49"/>
      <c r="P8" s="49"/>
      <c r="Q8" s="49"/>
      <c r="R8" s="49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9"/>
      <c r="M9" s="49"/>
      <c r="N9" s="49"/>
      <c r="O9" s="49"/>
      <c r="P9" s="49"/>
      <c r="Q9" s="49"/>
      <c r="R9" s="49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9"/>
      <c r="M10" s="49"/>
      <c r="N10" s="49"/>
      <c r="O10" s="49"/>
      <c r="P10" s="49"/>
      <c r="Q10" s="49"/>
      <c r="R10" s="49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9"/>
      <c r="M11" s="49"/>
      <c r="N11" s="49"/>
      <c r="O11" s="49"/>
      <c r="P11" s="49"/>
      <c r="Q11" s="49"/>
      <c r="R11" s="49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9"/>
      <c r="M12" s="49"/>
      <c r="N12" s="49"/>
      <c r="O12" s="49"/>
      <c r="P12" s="49"/>
      <c r="Q12" s="49"/>
      <c r="R12" s="49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9"/>
      <c r="M13" s="49"/>
      <c r="N13" s="49"/>
      <c r="O13" s="49"/>
      <c r="P13" s="49"/>
      <c r="Q13" s="49"/>
      <c r="R13" s="49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9"/>
      <c r="M14" s="49"/>
      <c r="N14" s="49"/>
      <c r="O14" s="49"/>
      <c r="P14" s="49"/>
      <c r="Q14" s="49"/>
      <c r="R14" s="49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9"/>
      <c r="M15" s="49"/>
      <c r="N15" s="49"/>
      <c r="O15" s="49"/>
      <c r="P15" s="49"/>
      <c r="Q15" s="49"/>
      <c r="R15" s="49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9"/>
      <c r="M16" s="49"/>
      <c r="N16" s="49"/>
      <c r="O16" s="49"/>
      <c r="P16" s="49"/>
      <c r="Q16" s="49"/>
      <c r="R16" s="49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9"/>
      <c r="M17" s="49"/>
      <c r="N17" s="49"/>
      <c r="O17" s="49"/>
      <c r="P17" s="49"/>
      <c r="Q17" s="49"/>
      <c r="R17" s="49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9"/>
      <c r="M18" s="49"/>
      <c r="N18" s="49"/>
      <c r="O18" s="49"/>
      <c r="P18" s="49"/>
      <c r="Q18" s="49"/>
      <c r="R18" s="49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9"/>
      <c r="M19" s="49"/>
      <c r="N19" s="49"/>
      <c r="O19" s="49"/>
      <c r="P19" s="49"/>
      <c r="Q19" s="49"/>
      <c r="R19" s="49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9"/>
      <c r="M20" s="49"/>
      <c r="N20" s="49"/>
      <c r="O20" s="49"/>
      <c r="P20" s="49"/>
      <c r="Q20" s="49"/>
      <c r="R20" s="49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9"/>
      <c r="M21" s="49"/>
      <c r="N21" s="49"/>
      <c r="O21" s="49"/>
      <c r="P21" s="49"/>
      <c r="Q21" s="49"/>
      <c r="R21" s="49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9"/>
      <c r="M22" s="49"/>
      <c r="N22" s="49"/>
      <c r="O22" s="49"/>
      <c r="P22" s="49"/>
      <c r="Q22" s="49"/>
      <c r="R22" s="49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9"/>
      <c r="M23" s="49"/>
      <c r="N23" s="49"/>
      <c r="O23" s="49"/>
      <c r="P23" s="49"/>
      <c r="Q23" s="49"/>
      <c r="R23" s="49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6">B24/12</f>
        <v>0</v>
      </c>
      <c r="F24" s="48">
        <f t="shared" si="6"/>
        <v>0</v>
      </c>
      <c r="G24" s="48">
        <f t="shared" si="6"/>
        <v>0</v>
      </c>
      <c r="H24" s="48">
        <f t="shared" si="6"/>
        <v>0</v>
      </c>
      <c r="I24" s="48">
        <f t="shared" si="6"/>
        <v>0</v>
      </c>
      <c r="J24" s="40">
        <f t="shared" si="5"/>
        <v>0</v>
      </c>
      <c r="K24" s="41"/>
      <c r="L24" s="49"/>
      <c r="M24" s="49"/>
      <c r="N24" s="49"/>
      <c r="O24" s="67"/>
      <c r="P24" s="49"/>
      <c r="Q24" s="49"/>
      <c r="R24" s="6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6"/>
        <v>0</v>
      </c>
      <c r="F25" s="48">
        <f t="shared" si="6"/>
        <v>0</v>
      </c>
      <c r="G25" s="48">
        <f t="shared" si="6"/>
        <v>0</v>
      </c>
      <c r="H25" s="48">
        <f t="shared" si="6"/>
        <v>0</v>
      </c>
      <c r="I25" s="48">
        <f t="shared" si="6"/>
        <v>0</v>
      </c>
      <c r="J25" s="40">
        <f t="shared" si="5"/>
        <v>0</v>
      </c>
      <c r="K25" s="41"/>
      <c r="L25" s="49"/>
      <c r="M25" s="49"/>
      <c r="N25" s="49"/>
      <c r="O25" s="49"/>
      <c r="P25" s="49"/>
      <c r="Q25" s="49"/>
      <c r="R25" s="49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6"/>
        <v>0</v>
      </c>
      <c r="F26" s="48">
        <f t="shared" si="6"/>
        <v>0</v>
      </c>
      <c r="G26" s="48">
        <f t="shared" si="6"/>
        <v>0</v>
      </c>
      <c r="H26" s="48">
        <f t="shared" si="6"/>
        <v>0</v>
      </c>
      <c r="I26" s="48">
        <f t="shared" si="6"/>
        <v>0</v>
      </c>
      <c r="J26" s="40">
        <f t="shared" si="5"/>
        <v>0</v>
      </c>
      <c r="K26" s="41"/>
      <c r="L26" s="41"/>
      <c r="M26" s="4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6"/>
        <v>0</v>
      </c>
      <c r="F27" s="48">
        <f t="shared" si="6"/>
        <v>0</v>
      </c>
      <c r="G27" s="48">
        <f t="shared" si="6"/>
        <v>0</v>
      </c>
      <c r="H27" s="48">
        <f t="shared" si="6"/>
        <v>0</v>
      </c>
      <c r="I27" s="48">
        <f t="shared" si="6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6"/>
        <v>0</v>
      </c>
      <c r="F28" s="48">
        <f t="shared" si="6"/>
        <v>0</v>
      </c>
      <c r="G28" s="48">
        <f t="shared" si="6"/>
        <v>0</v>
      </c>
      <c r="H28" s="48">
        <f t="shared" si="6"/>
        <v>0</v>
      </c>
      <c r="I28" s="48">
        <f t="shared" si="6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6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7">G29*H29</f>
        <v>0</v>
      </c>
      <c r="J29" s="40">
        <f t="shared" si="5"/>
        <v>0</v>
      </c>
      <c r="K29" s="41"/>
      <c r="L29" s="41"/>
      <c r="M29" s="41"/>
      <c r="N29" s="41"/>
      <c r="O29" s="41"/>
      <c r="P29" s="49"/>
      <c r="Q29" s="49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6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7"/>
        <v>0</v>
      </c>
      <c r="J30" s="40">
        <f t="shared" si="5"/>
        <v>0</v>
      </c>
      <c r="K30" s="41"/>
      <c r="L30" s="41"/>
      <c r="M30" s="41"/>
      <c r="N30" s="41"/>
      <c r="O30" s="41"/>
      <c r="P30" s="50"/>
      <c r="Q30" s="50"/>
      <c r="R30" s="41"/>
    </row>
    <row r="33" spans="13:17" x14ac:dyDescent="0.25">
      <c r="M33" s="6"/>
      <c r="P33" s="51"/>
      <c r="Q33" s="51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workbookViewId="0">
      <selection activeCell="C25" sqref="C25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13500</v>
      </c>
      <c r="D3" s="22" t="s">
        <v>76</v>
      </c>
      <c r="E3" s="6" t="s">
        <v>84</v>
      </c>
    </row>
    <row r="4" spans="1:5" ht="30" x14ac:dyDescent="0.25">
      <c r="A4" s="21" t="s">
        <v>14</v>
      </c>
      <c r="B4" s="18"/>
      <c r="C4" s="19">
        <v>2500</v>
      </c>
      <c r="D4" s="22"/>
    </row>
    <row r="5" spans="1:5" x14ac:dyDescent="0.25">
      <c r="A5" s="15" t="s">
        <v>15</v>
      </c>
      <c r="B5" s="18"/>
      <c r="C5" s="19">
        <f>C3-C4</f>
        <v>11000</v>
      </c>
      <c r="D5" s="22"/>
    </row>
    <row r="6" spans="1:5" x14ac:dyDescent="0.25">
      <c r="A6" s="15" t="s">
        <v>16</v>
      </c>
      <c r="B6" s="18"/>
      <c r="C6" s="19">
        <f>C4</f>
        <v>2500</v>
      </c>
      <c r="D6" s="22"/>
    </row>
    <row r="7" spans="1:5" x14ac:dyDescent="0.25">
      <c r="A7" s="15" t="s">
        <v>17</v>
      </c>
      <c r="B7" s="23"/>
      <c r="C7" s="24">
        <f>D7-D8</f>
        <v>8</v>
      </c>
      <c r="D7" s="24">
        <v>2024</v>
      </c>
    </row>
    <row r="8" spans="1:5" x14ac:dyDescent="0.25">
      <c r="A8" s="15" t="s">
        <v>18</v>
      </c>
      <c r="B8" s="23"/>
      <c r="C8" s="24">
        <f>C9-C7</f>
        <v>52</v>
      </c>
      <c r="D8" s="24">
        <v>2016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12</v>
      </c>
      <c r="D10" s="24"/>
    </row>
    <row r="11" spans="1:5" x14ac:dyDescent="0.25">
      <c r="A11" s="15"/>
      <c r="B11" s="25"/>
      <c r="C11" s="26">
        <f>C10%</f>
        <v>0.12</v>
      </c>
      <c r="D11" s="26"/>
    </row>
    <row r="12" spans="1:5" x14ac:dyDescent="0.25">
      <c r="A12" s="15" t="s">
        <v>21</v>
      </c>
      <c r="B12" s="18"/>
      <c r="C12" s="19">
        <f>C6*C11</f>
        <v>300</v>
      </c>
      <c r="D12" s="22"/>
    </row>
    <row r="13" spans="1:5" x14ac:dyDescent="0.25">
      <c r="A13" s="15" t="s">
        <v>22</v>
      </c>
      <c r="B13" s="18"/>
      <c r="C13" s="19">
        <f>C6-C12</f>
        <v>2200</v>
      </c>
      <c r="D13" s="22"/>
    </row>
    <row r="14" spans="1:5" x14ac:dyDescent="0.25">
      <c r="A14" s="15" t="s">
        <v>15</v>
      </c>
      <c r="B14" s="18"/>
      <c r="C14" s="19">
        <f>C5</f>
        <v>11000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13200</v>
      </c>
      <c r="D16" s="22"/>
    </row>
    <row r="17" spans="1:5" x14ac:dyDescent="0.25">
      <c r="B17" s="23"/>
      <c r="C17" s="24"/>
      <c r="D17" s="24"/>
    </row>
    <row r="18" spans="1:5" x14ac:dyDescent="0.25">
      <c r="A18" s="68" t="str">
        <f>E3</f>
        <v>ACA</v>
      </c>
      <c r="B18" s="7"/>
      <c r="C18" s="29">
        <v>269</v>
      </c>
      <c r="D18" s="24"/>
    </row>
    <row r="19" spans="1:5" x14ac:dyDescent="0.25">
      <c r="A19" s="15" t="s">
        <v>74</v>
      </c>
      <c r="B19" s="6"/>
      <c r="C19" s="30">
        <f>C18*C16</f>
        <v>3550800</v>
      </c>
      <c r="D19" s="69"/>
      <c r="E19" s="62"/>
    </row>
    <row r="20" spans="1:5" x14ac:dyDescent="0.25">
      <c r="A20" s="15" t="s">
        <v>24</v>
      </c>
      <c r="C20" s="31">
        <f>C19*90%</f>
        <v>3195720</v>
      </c>
      <c r="D20" s="30"/>
      <c r="E20" s="62"/>
    </row>
    <row r="21" spans="1:5" x14ac:dyDescent="0.25">
      <c r="A21" s="15" t="s">
        <v>25</v>
      </c>
      <c r="C21" s="31">
        <f>C19*80%</f>
        <v>2840640</v>
      </c>
      <c r="D21" s="31"/>
      <c r="E21" s="62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672500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7397.5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Y13" sqref="Y13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269</v>
      </c>
      <c r="C2" s="4">
        <f t="shared" ref="C2:C16" si="1">B2*1.2</f>
        <v>322.8</v>
      </c>
      <c r="D2" s="4">
        <f t="shared" ref="D2:D16" si="2">C2*1.2</f>
        <v>387.36</v>
      </c>
      <c r="E2" s="5">
        <f t="shared" ref="E2:E16" si="3">R2</f>
        <v>3500000</v>
      </c>
      <c r="F2" s="70">
        <f t="shared" ref="F2:F15" si="4">ROUND((E2/B2),0)</f>
        <v>13011</v>
      </c>
      <c r="G2" s="70">
        <f t="shared" ref="G2:G15" si="5">ROUND((E2/C2),0)</f>
        <v>10843</v>
      </c>
      <c r="H2" s="70">
        <f t="shared" ref="H2:H15" si="6">ROUND((E2/D2),0)</f>
        <v>9036</v>
      </c>
      <c r="I2" s="70">
        <f t="shared" ref="I2:I15" si="7">T2</f>
        <v>0</v>
      </c>
      <c r="J2" s="70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269</v>
      </c>
      <c r="R2" s="71">
        <v>3500000</v>
      </c>
      <c r="S2" s="71" t="s">
        <v>85</v>
      </c>
    </row>
    <row r="3" spans="1:19" x14ac:dyDescent="0.25">
      <c r="A3" s="4">
        <v>2</v>
      </c>
      <c r="B3" s="4">
        <f t="shared" si="0"/>
        <v>269</v>
      </c>
      <c r="C3" s="4">
        <f t="shared" si="1"/>
        <v>322.8</v>
      </c>
      <c r="D3" s="4">
        <f t="shared" si="2"/>
        <v>387.36</v>
      </c>
      <c r="E3" s="5">
        <f t="shared" si="3"/>
        <v>3000000</v>
      </c>
      <c r="F3" s="70">
        <f t="shared" si="4"/>
        <v>11152</v>
      </c>
      <c r="G3" s="70">
        <f t="shared" si="5"/>
        <v>9294</v>
      </c>
      <c r="H3" s="70">
        <f t="shared" si="6"/>
        <v>7745</v>
      </c>
      <c r="I3" s="70">
        <f t="shared" si="7"/>
        <v>0</v>
      </c>
      <c r="J3" s="70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v>269</v>
      </c>
      <c r="R3" s="71">
        <v>3000000</v>
      </c>
      <c r="S3" s="71" t="s">
        <v>86</v>
      </c>
    </row>
    <row r="4" spans="1:19" x14ac:dyDescent="0.25">
      <c r="A4" s="4">
        <v>3</v>
      </c>
      <c r="B4" s="4">
        <f t="shared" si="0"/>
        <v>269</v>
      </c>
      <c r="C4" s="4">
        <f t="shared" si="1"/>
        <v>322.8</v>
      </c>
      <c r="D4" s="4">
        <f t="shared" si="2"/>
        <v>387.36</v>
      </c>
      <c r="E4" s="5">
        <f t="shared" si="3"/>
        <v>2700000</v>
      </c>
      <c r="F4" s="4">
        <f t="shared" si="4"/>
        <v>10037</v>
      </c>
      <c r="G4" s="4">
        <f t="shared" si="5"/>
        <v>8364</v>
      </c>
      <c r="H4" s="4">
        <f t="shared" si="6"/>
        <v>6970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269</v>
      </c>
      <c r="R4" s="2">
        <v>2700000</v>
      </c>
      <c r="S4" s="2" t="s">
        <v>87</v>
      </c>
    </row>
    <row r="5" spans="1:19" x14ac:dyDescent="0.25">
      <c r="A5" s="4">
        <v>4</v>
      </c>
      <c r="B5" s="4">
        <f t="shared" si="0"/>
        <v>225</v>
      </c>
      <c r="C5" s="4">
        <f t="shared" si="1"/>
        <v>270</v>
      </c>
      <c r="D5" s="4">
        <f t="shared" si="2"/>
        <v>324</v>
      </c>
      <c r="E5" s="5">
        <f t="shared" si="3"/>
        <v>3400000</v>
      </c>
      <c r="F5" s="70">
        <f t="shared" si="4"/>
        <v>15111</v>
      </c>
      <c r="G5" s="70">
        <f t="shared" si="5"/>
        <v>12593</v>
      </c>
      <c r="H5" s="70">
        <f t="shared" si="6"/>
        <v>10494</v>
      </c>
      <c r="I5" s="70">
        <f t="shared" si="7"/>
        <v>0</v>
      </c>
      <c r="J5" s="70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225</v>
      </c>
      <c r="R5" s="71">
        <v>3400000</v>
      </c>
      <c r="S5" s="2"/>
    </row>
    <row r="6" spans="1:19" x14ac:dyDescent="0.25">
      <c r="A6" s="4">
        <v>5</v>
      </c>
      <c r="B6" s="4">
        <f t="shared" si="0"/>
        <v>0</v>
      </c>
      <c r="C6" s="4">
        <f t="shared" si="1"/>
        <v>0</v>
      </c>
      <c r="D6" s="4">
        <f t="shared" si="2"/>
        <v>0</v>
      </c>
      <c r="E6" s="5">
        <f t="shared" si="3"/>
        <v>0</v>
      </c>
      <c r="F6" s="4" t="e">
        <f t="shared" si="4"/>
        <v>#DIV/0!</v>
      </c>
      <c r="G6" s="4" t="e">
        <f t="shared" si="5"/>
        <v>#DIV/0!</v>
      </c>
      <c r="H6" s="4" t="e">
        <f t="shared" si="6"/>
        <v>#DIV/0!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f t="shared" ref="Q6:Q10" si="10">P6/1.2</f>
        <v>0</v>
      </c>
      <c r="R6" s="2">
        <v>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si="10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5"/>
    </row>
    <row r="25" spans="1:19" s="10" customFormat="1" x14ac:dyDescent="0.25">
      <c r="F25" s="66"/>
    </row>
    <row r="26" spans="1:19" s="10" customFormat="1" x14ac:dyDescent="0.25">
      <c r="F26" s="66"/>
    </row>
    <row r="27" spans="1:19" s="10" customFormat="1" x14ac:dyDescent="0.25">
      <c r="F27" s="49" t="s">
        <v>71</v>
      </c>
      <c r="G27" s="49">
        <v>254</v>
      </c>
    </row>
    <row r="28" spans="1:19" s="10" customFormat="1" x14ac:dyDescent="0.25">
      <c r="C28" s="64" t="s">
        <v>75</v>
      </c>
      <c r="D28" s="64"/>
      <c r="F28" s="49" t="s">
        <v>84</v>
      </c>
      <c r="G28" s="49">
        <v>269</v>
      </c>
    </row>
    <row r="29" spans="1:19" s="10" customFormat="1" x14ac:dyDescent="0.25">
      <c r="C29" s="64" t="s">
        <v>1</v>
      </c>
      <c r="D29" s="64"/>
      <c r="F29" s="49" t="s">
        <v>72</v>
      </c>
      <c r="G29" s="49">
        <v>323</v>
      </c>
      <c r="H29" s="10">
        <f>G29/G28</f>
        <v>1.2007434944237918</v>
      </c>
    </row>
    <row r="30" spans="1:19" s="10" customFormat="1" x14ac:dyDescent="0.25">
      <c r="F30" s="49" t="s">
        <v>73</v>
      </c>
      <c r="G30" s="49"/>
    </row>
    <row r="31" spans="1:19" s="10" customFormat="1" x14ac:dyDescent="0.25">
      <c r="C31" s="67"/>
      <c r="D31" s="67"/>
      <c r="F31" s="67" t="s">
        <v>74</v>
      </c>
      <c r="G31" s="67">
        <f>G29*G30</f>
        <v>0</v>
      </c>
      <c r="H31" s="10" t="e">
        <f>G31/D29</f>
        <v>#DIV/0!</v>
      </c>
    </row>
    <row r="32" spans="1:19" s="10" customFormat="1" x14ac:dyDescent="0.25">
      <c r="C32" s="67"/>
      <c r="D32" s="67"/>
      <c r="F32" s="67" t="s">
        <v>24</v>
      </c>
      <c r="G32" s="67">
        <f>G31*90%</f>
        <v>0</v>
      </c>
    </row>
    <row r="33" spans="3:7" s="10" customFormat="1" x14ac:dyDescent="0.25">
      <c r="C33" s="67"/>
      <c r="D33" s="67"/>
      <c r="F33" s="67" t="s">
        <v>25</v>
      </c>
      <c r="G33" s="67">
        <f>G31*80%</f>
        <v>0</v>
      </c>
    </row>
    <row r="34" spans="3:7" s="10" customFormat="1" x14ac:dyDescent="0.25">
      <c r="C34" s="67"/>
      <c r="D34" s="67"/>
    </row>
    <row r="35" spans="3:7" s="10" customFormat="1" x14ac:dyDescent="0.25">
      <c r="C35" s="67"/>
      <c r="D35" s="67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topLeftCell="A10"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T12" sqref="T1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5" zoomScaleNormal="100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2024-12-20T09:50:14Z</dcterms:modified>
</cp:coreProperties>
</file>