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PL PBB Fort\Dipali Pravin Bobade\"/>
    </mc:Choice>
  </mc:AlternateContent>
  <xr:revisionPtr revIDLastSave="0" documentId="13_ncr:1_{E2BFEBF6-9D18-4FDA-B6A9-D69F7BDE12CD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2" i="4" l="1"/>
  <c r="G31" i="4"/>
  <c r="F84" i="23" l="1"/>
  <c r="F23" i="23"/>
  <c r="G19" i="23"/>
  <c r="F7" i="23"/>
  <c r="F10" i="23" s="1"/>
  <c r="F11" i="23" s="1"/>
  <c r="F12" i="23" s="1"/>
  <c r="F13" i="23" s="1"/>
  <c r="F6" i="23"/>
  <c r="F5" i="23"/>
  <c r="F14" i="23" s="1"/>
  <c r="C19" i="23"/>
  <c r="I32" i="4"/>
  <c r="Q11" i="4"/>
  <c r="P11" i="4"/>
  <c r="Q9" i="4"/>
  <c r="G27" i="4"/>
  <c r="F16" i="23" l="1"/>
  <c r="F19" i="23" s="1"/>
  <c r="F8" i="23"/>
  <c r="C12" i="25"/>
  <c r="F25" i="23" l="1"/>
  <c r="H19" i="23"/>
  <c r="C5" i="25"/>
  <c r="C4" i="25"/>
  <c r="C3" i="25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20" i="23" l="1"/>
  <c r="H21" i="23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D19" i="23" s="1"/>
  <c r="D21" i="23" l="1"/>
  <c r="D20" i="23"/>
  <c r="B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<sst xmlns="http://schemas.openxmlformats.org/spreadsheetml/2006/main" count="138" uniqueCount="94">
  <si>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</si>
  <si>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</si>
  <si>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</si>
  <si>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</si>
  <si>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</si>
  <si>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</si>
  <si>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</si>
  <si>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</si>
  <si>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</si>
  <si>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</si>
  <si>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</si>
  <si>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</si>
  <si>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</si>
  <si>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</si>
  <si>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</si>
  <si>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</si>
  <si>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</si>
  <si>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</si>
  <si>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</si>
  <si>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</si>
  <si>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</si>
  <si>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</si>
  <si>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</si>
  <si>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</si>
  <si>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</si>
  <si>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</si>
  <si>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</si>
  <si>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</si>
  <si>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</si>
  <si>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</si>
  <si>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</si>
  <si>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</si>
  <si>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</si>
  <si>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</si>
  <si>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</si>
  <si>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</si>
  <si>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</si>
  <si>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</si>
  <si>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</si>
  <si>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</si>
  <si>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</si>
  <si>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</si>
  <si>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</si>
  <si>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</si>
  <si>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</si>
  <si>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</si>
  <si>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</si>
  <si>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</si>
  <si>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</si>
  <si>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</si>
  <si>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</si>
  <si>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</si>
  <si>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</si>
  <si>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</si>
  <si>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</si>
  <si>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</si>
  <si>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</si>
  <si>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</si>
  <si>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</si>
  <si>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</si>
  <si>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</si>
  <si>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</si>
  <si>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</si>
  <si>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</si>
  <si>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</si>
  <si>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</si>
  <si>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</si>
  <si>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</si>
  <si>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</si>
  <si>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</si>
  <si>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</si>
  <si>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</si>
  <si>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</si>
  <si>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</si>
  <si>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</si>
  <si>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</si>
  <si>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</si>
  <si>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</si>
  <si>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</si>
  <si>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</si>
  <si>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</si>
  <si>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</si>
  <si>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</si>
  <si>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</si>
  <si>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IGR-24.05.24</t>
  </si>
  <si>
    <t>MCA</t>
  </si>
  <si>
    <t>IGR-11.11.24</t>
  </si>
  <si>
    <t>IGR-26.07.24</t>
  </si>
  <si>
    <t>IGR-26.03.24</t>
  </si>
  <si>
    <t>IGR-14.05.24</t>
  </si>
  <si>
    <t>IGR-11.10.24</t>
  </si>
  <si>
    <t>IGR-11.06.24</t>
  </si>
  <si>
    <t>Vastukala</t>
  </si>
  <si>
    <t>Yogesh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</si>
</sst>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9" fillId="0" borderId="8" xfId="0" applyFont="1" applyBorder="1" applyAlignment="1">
      <alignment horizontal="center"/>
    </xf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69B741-5BBC-45AC-B137-1D6D2394A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C3D3C1-1526-4FBC-8B31-7E688F4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345C89-B9B2-46D4-9007-CABA2C18D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FEA363-0D4E-47AB-9160-FF40AAA5D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1896EF-F949-4B3B-9555-BFD57BB37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467981</xdr:colOff>
      <xdr:row>48</xdr:row>
      <xdr:rowOff>115519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7FA141-6EBB-4D11-B67E-DAAE854D1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02381" cy="8735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D6C732-E2F7-4A8F-90FF-69C423EA0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811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25028E-9187-4098-A04F-950956073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061C97-29E0-458F-86AC-10D9625E7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A28D0A-CEE1-44CC-B41B-FD577123E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74D188-401C-4564-9682-E8AC1600B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76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82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77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78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79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80</v>
      </c>
      <c r="C8" s="45">
        <f>C7*D13%</f>
        <v>301828.45399999997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81</v>
      </c>
      <c r="C9" s="50">
        <f>C6+C8</f>
        <v>331228.45399999997</v>
      </c>
      <c r="D9" s="51" t="s">
        <v>62</v>
      </c>
      <c r="E9" s="52">
        <f>C9/10.764</f>
        <v>30771.87421033073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2024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2018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6</v>
      </c>
      <c r="D13" s="58">
        <f>D12-C13</f>
        <v>94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16AFF-8CEC-48B9-BE60-FC40A402373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9"/>
      <c r="L1" s="69"/>
      <c r="M1" s="69"/>
      <c r="N1" s="69"/>
      <c r="O1" s="69"/>
      <c r="P1" s="69"/>
      <c r="Q1" s="69"/>
      <c r="R1" s="69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customWidth="1"/>
    <col min="4" max="5" width="14.28515625" customWidth="1"/>
    <col min="6" max="6" width="17.140625" style="14" customWidth="1"/>
    <col min="7" max="7" width="12.5703125" style="14" bestFit="1" customWidth="1"/>
    <col min="8" max="8" width="14.28515625" bestFit="1" customWidth="1"/>
  </cols>
  <sheetData>
    <row r="1" spans="1:8" x14ac:dyDescent="0.25">
      <c r="A1" s="10"/>
      <c r="B1" s="11"/>
      <c r="C1" s="12"/>
      <c r="F1" s="11"/>
      <c r="G1" s="12"/>
    </row>
    <row r="2" spans="1:8" x14ac:dyDescent="0.25">
      <c r="A2" s="13"/>
      <c r="C2" s="15"/>
      <c r="G2" s="15"/>
    </row>
    <row r="3" spans="1:8" x14ac:dyDescent="0.25">
      <c r="A3" s="13" t="s">
        <v>13</v>
      </c>
      <c r="B3" s="16">
        <v>30000</v>
      </c>
      <c r="C3" s="19" t="s">
        <v>75</v>
      </c>
      <c r="D3" s="6" t="s">
        <v>83</v>
      </c>
      <c r="F3" s="16">
        <v>30500</v>
      </c>
      <c r="G3" s="19" t="s">
        <v>75</v>
      </c>
      <c r="H3" s="6" t="s">
        <v>83</v>
      </c>
    </row>
    <row r="4" spans="1:8" ht="30" x14ac:dyDescent="0.25">
      <c r="A4" s="18" t="s">
        <v>14</v>
      </c>
      <c r="B4" s="16">
        <v>2700</v>
      </c>
      <c r="C4" s="19"/>
      <c r="F4" s="16">
        <v>2700</v>
      </c>
      <c r="G4" s="19"/>
    </row>
    <row r="5" spans="1:8" x14ac:dyDescent="0.25">
      <c r="A5" s="13" t="s">
        <v>15</v>
      </c>
      <c r="B5" s="16">
        <f>B3-B4</f>
        <v>27300</v>
      </c>
      <c r="C5" s="19"/>
      <c r="F5" s="16">
        <f>F3-F4</f>
        <v>27800</v>
      </c>
      <c r="G5" s="19"/>
    </row>
    <row r="6" spans="1:8" x14ac:dyDescent="0.25">
      <c r="A6" s="13" t="s">
        <v>16</v>
      </c>
      <c r="B6" s="16">
        <f>B4</f>
        <v>2700</v>
      </c>
      <c r="C6" s="19"/>
      <c r="F6" s="16">
        <f>F4</f>
        <v>2700</v>
      </c>
      <c r="G6" s="19"/>
    </row>
    <row r="7" spans="1:8" x14ac:dyDescent="0.25">
      <c r="A7" s="13" t="s">
        <v>17</v>
      </c>
      <c r="B7" s="20">
        <f>C7-C8</f>
        <v>6</v>
      </c>
      <c r="C7" s="20">
        <v>2024</v>
      </c>
      <c r="F7" s="20">
        <f>G7-G8</f>
        <v>6</v>
      </c>
      <c r="G7" s="20">
        <v>2024</v>
      </c>
    </row>
    <row r="8" spans="1:8" x14ac:dyDescent="0.25">
      <c r="A8" s="13" t="s">
        <v>18</v>
      </c>
      <c r="B8" s="20">
        <f>B9-B7</f>
        <v>54</v>
      </c>
      <c r="C8" s="20">
        <v>2018</v>
      </c>
      <c r="F8" s="20">
        <f>F9-F7</f>
        <v>54</v>
      </c>
      <c r="G8" s="20">
        <v>2018</v>
      </c>
    </row>
    <row r="9" spans="1:8" x14ac:dyDescent="0.25">
      <c r="A9" s="13" t="s">
        <v>19</v>
      </c>
      <c r="B9" s="20">
        <v>60</v>
      </c>
      <c r="C9" s="20"/>
      <c r="F9" s="20">
        <v>60</v>
      </c>
      <c r="G9" s="20"/>
    </row>
    <row r="10" spans="1:8" ht="30" x14ac:dyDescent="0.25">
      <c r="A10" s="18" t="s">
        <v>20</v>
      </c>
      <c r="B10" s="20">
        <f>90*B7/B9</f>
        <v>9</v>
      </c>
      <c r="C10" s="20"/>
      <c r="F10" s="20">
        <f>90*F7/F9</f>
        <v>9</v>
      </c>
      <c r="G10" s="20"/>
    </row>
    <row r="11" spans="1:8" x14ac:dyDescent="0.25">
      <c r="A11" s="13"/>
      <c r="B11" s="21">
        <f>B10%</f>
        <v>0.09</v>
      </c>
      <c r="C11" s="21"/>
      <c r="F11" s="21">
        <f>F10%</f>
        <v>0.09</v>
      </c>
      <c r="G11" s="21"/>
    </row>
    <row r="12" spans="1:8" x14ac:dyDescent="0.25">
      <c r="A12" s="13" t="s">
        <v>21</v>
      </c>
      <c r="B12" s="16">
        <f>B6*B11</f>
        <v>243</v>
      </c>
      <c r="C12" s="19"/>
      <c r="F12" s="16">
        <f>F6*F11</f>
        <v>243</v>
      </c>
      <c r="G12" s="19"/>
    </row>
    <row r="13" spans="1:8" x14ac:dyDescent="0.25">
      <c r="A13" s="13" t="s">
        <v>22</v>
      </c>
      <c r="B13" s="16">
        <f>B6-B12</f>
        <v>2457</v>
      </c>
      <c r="C13" s="19"/>
      <c r="F13" s="16">
        <f>F6-F12</f>
        <v>2457</v>
      </c>
      <c r="G13" s="19"/>
    </row>
    <row r="14" spans="1:8" x14ac:dyDescent="0.25">
      <c r="A14" s="13" t="s">
        <v>15</v>
      </c>
      <c r="B14" s="16">
        <f>B5</f>
        <v>27300</v>
      </c>
      <c r="C14" s="19"/>
      <c r="F14" s="16">
        <f>F5</f>
        <v>27800</v>
      </c>
      <c r="G14" s="19"/>
    </row>
    <row r="15" spans="1:8" x14ac:dyDescent="0.25">
      <c r="B15" s="16"/>
      <c r="C15" s="19"/>
      <c r="F15" s="16"/>
      <c r="G15" s="19"/>
    </row>
    <row r="16" spans="1:8" x14ac:dyDescent="0.25">
      <c r="A16" s="22" t="s">
        <v>23</v>
      </c>
      <c r="B16" s="17">
        <f>B14+B13</f>
        <v>29757</v>
      </c>
      <c r="C16" s="19">
        <v>1000000</v>
      </c>
      <c r="F16" s="17">
        <f>F14+F13</f>
        <v>30257</v>
      </c>
      <c r="G16" s="19">
        <v>1000000</v>
      </c>
    </row>
    <row r="17" spans="1:8" x14ac:dyDescent="0.25">
      <c r="B17" s="20" t="s">
        <v>92</v>
      </c>
      <c r="C17" s="20"/>
      <c r="F17" s="20" t="s">
        <v>93</v>
      </c>
      <c r="G17" s="20"/>
    </row>
    <row r="18" spans="1:8" x14ac:dyDescent="0.25">
      <c r="A18" s="64" t="str">
        <f>D3</f>
        <v>ACA</v>
      </c>
      <c r="B18" s="23">
        <v>756</v>
      </c>
      <c r="C18" s="20">
        <v>2</v>
      </c>
      <c r="F18" s="23">
        <v>756</v>
      </c>
      <c r="G18" s="20">
        <v>2</v>
      </c>
    </row>
    <row r="19" spans="1:8" x14ac:dyDescent="0.25">
      <c r="A19" s="13" t="s">
        <v>73</v>
      </c>
      <c r="B19" s="24">
        <f>B18*B16</f>
        <v>22496292</v>
      </c>
      <c r="C19" s="65">
        <f>C16*C18</f>
        <v>2000000</v>
      </c>
      <c r="D19" s="58">
        <f>B19+C19</f>
        <v>24496292</v>
      </c>
      <c r="F19" s="24">
        <f>F18*F16</f>
        <v>22874292</v>
      </c>
      <c r="G19" s="65">
        <f>G16*G18</f>
        <v>2000000</v>
      </c>
      <c r="H19" s="58">
        <f>F19+G19</f>
        <v>24874292</v>
      </c>
    </row>
    <row r="20" spans="1:8" x14ac:dyDescent="0.25">
      <c r="A20" s="13" t="s">
        <v>24</v>
      </c>
      <c r="B20" s="25"/>
      <c r="C20" s="24"/>
      <c r="D20" s="58">
        <f>D19*0.98</f>
        <v>24006366.16</v>
      </c>
      <c r="E20" s="58"/>
      <c r="F20" s="25"/>
      <c r="G20" s="24"/>
      <c r="H20" s="58">
        <f>H19*0.98</f>
        <v>24376806.16</v>
      </c>
    </row>
    <row r="21" spans="1:8" x14ac:dyDescent="0.25">
      <c r="A21" s="13" t="s">
        <v>25</v>
      </c>
      <c r="B21" s="25"/>
      <c r="C21" s="25"/>
      <c r="D21" s="58">
        <f>D19*0.8</f>
        <v>19597033.600000001</v>
      </c>
      <c r="F21" s="25"/>
      <c r="G21" s="25"/>
      <c r="H21" s="58">
        <f>H19*0.8</f>
        <v>19899433.600000001</v>
      </c>
    </row>
    <row r="22" spans="1:8" x14ac:dyDescent="0.25">
      <c r="A22" s="13"/>
      <c r="C22" s="20"/>
      <c r="G22" s="20"/>
    </row>
    <row r="23" spans="1:8" x14ac:dyDescent="0.25">
      <c r="A23" s="26" t="s">
        <v>26</v>
      </c>
      <c r="B23" s="27">
        <f>B4*B18</f>
        <v>2041200</v>
      </c>
      <c r="C23" s="27"/>
      <c r="F23" s="27">
        <f>F4*F18</f>
        <v>2041200</v>
      </c>
      <c r="G23" s="27"/>
    </row>
    <row r="24" spans="1:8" x14ac:dyDescent="0.25">
      <c r="A24" s="13" t="s">
        <v>27</v>
      </c>
    </row>
    <row r="25" spans="1:8" x14ac:dyDescent="0.25">
      <c r="A25" s="28" t="s">
        <v>28</v>
      </c>
      <c r="B25" s="25">
        <f>B19*0.025/12</f>
        <v>46867.275000000001</v>
      </c>
      <c r="C25" s="25"/>
      <c r="D25" s="25"/>
      <c r="F25" s="25">
        <f>F19*0.025/12</f>
        <v>47654.775000000001</v>
      </c>
      <c r="G25" s="25"/>
      <c r="H25" s="25"/>
    </row>
    <row r="26" spans="1:8" x14ac:dyDescent="0.25">
      <c r="B26" s="25"/>
      <c r="C26" s="25"/>
      <c r="F26" s="25"/>
      <c r="G26" s="25"/>
    </row>
    <row r="27" spans="1:8" x14ac:dyDescent="0.25">
      <c r="B27" s="25"/>
      <c r="C27" s="25"/>
      <c r="F27" s="25"/>
      <c r="G27" s="25"/>
    </row>
    <row r="28" spans="1:8" x14ac:dyDescent="0.25">
      <c r="B28"/>
      <c r="C28"/>
      <c r="F28"/>
      <c r="G28"/>
    </row>
    <row r="29" spans="1:8" x14ac:dyDescent="0.25">
      <c r="B29"/>
      <c r="C29"/>
      <c r="F29"/>
      <c r="G29"/>
    </row>
    <row r="30" spans="1:8" x14ac:dyDescent="0.25">
      <c r="B30"/>
      <c r="C30"/>
      <c r="F30"/>
      <c r="G30"/>
    </row>
    <row r="31" spans="1:8" x14ac:dyDescent="0.25">
      <c r="B31"/>
      <c r="C31"/>
      <c r="F31"/>
      <c r="G31"/>
    </row>
    <row r="32" spans="1:8" x14ac:dyDescent="0.25">
      <c r="B32"/>
      <c r="C32"/>
      <c r="F32"/>
      <c r="G32"/>
    </row>
    <row r="33" spans="1:7" x14ac:dyDescent="0.25">
      <c r="B33"/>
      <c r="C33"/>
      <c r="F33"/>
      <c r="G33"/>
    </row>
    <row r="34" spans="1:7" x14ac:dyDescent="0.25">
      <c r="B34"/>
      <c r="C34"/>
      <c r="F34"/>
      <c r="G34"/>
    </row>
    <row r="35" spans="1:7" x14ac:dyDescent="0.25">
      <c r="B35"/>
      <c r="C35"/>
      <c r="F35"/>
      <c r="G35"/>
    </row>
    <row r="36" spans="1:7" x14ac:dyDescent="0.25">
      <c r="B36"/>
      <c r="C36"/>
      <c r="F36"/>
      <c r="G36"/>
    </row>
    <row r="37" spans="1:7" x14ac:dyDescent="0.25">
      <c r="B37"/>
      <c r="C37"/>
      <c r="F37"/>
      <c r="G37"/>
    </row>
    <row r="38" spans="1:7" x14ac:dyDescent="0.25">
      <c r="B38"/>
      <c r="C38"/>
      <c r="F38"/>
      <c r="G38"/>
    </row>
    <row r="39" spans="1:7" x14ac:dyDescent="0.25">
      <c r="B39"/>
      <c r="C39"/>
      <c r="F39"/>
      <c r="G39"/>
    </row>
    <row r="40" spans="1:7" x14ac:dyDescent="0.25">
      <c r="B40"/>
      <c r="C40"/>
      <c r="F40"/>
      <c r="G40"/>
    </row>
    <row r="46" spans="1:7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6" x14ac:dyDescent="0.25">
      <c r="B84" s="14">
        <f>B83*B82</f>
        <v>0</v>
      </c>
      <c r="F84" s="14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U4" sqref="U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769</v>
      </c>
      <c r="C2" s="4">
        <v>846</v>
      </c>
      <c r="D2" s="4">
        <f t="shared" ref="D2:D16" si="1">C2*1.2</f>
        <v>1015.1999999999999</v>
      </c>
      <c r="E2" s="5">
        <f t="shared" ref="E2:E16" si="2">R2</f>
        <v>22500000</v>
      </c>
      <c r="F2" s="66">
        <f t="shared" ref="F2:F15" si="3">ROUND((E2/B2),0)</f>
        <v>29259</v>
      </c>
      <c r="G2" s="66">
        <f t="shared" ref="G2:G15" si="4">ROUND((E2/C2),0)</f>
        <v>26596</v>
      </c>
      <c r="H2" s="66">
        <f t="shared" ref="H2:H15" si="5">ROUND((E2/D2),0)</f>
        <v>22163</v>
      </c>
      <c r="I2" s="66">
        <f t="shared" ref="I2:I15" si="6">T2</f>
        <v>0</v>
      </c>
      <c r="J2" s="66">
        <f t="shared" ref="J2:J15" si="7">U2</f>
        <v>0</v>
      </c>
      <c r="K2" s="67"/>
      <c r="L2" s="67"/>
      <c r="M2" s="67"/>
      <c r="N2" s="67"/>
      <c r="O2" s="67">
        <v>0</v>
      </c>
      <c r="P2" s="67">
        <v>846</v>
      </c>
      <c r="Q2" s="67">
        <v>769</v>
      </c>
      <c r="R2" s="68">
        <v>22500000</v>
      </c>
      <c r="S2" s="68" t="s">
        <v>84</v>
      </c>
    </row>
    <row r="3" spans="1:19" x14ac:dyDescent="0.25">
      <c r="A3" s="4">
        <v>2</v>
      </c>
      <c r="B3" s="4">
        <f t="shared" si="0"/>
        <v>787</v>
      </c>
      <c r="C3" s="4">
        <f t="shared" ref="C3:C16" si="8">B3*1.2</f>
        <v>944.4</v>
      </c>
      <c r="D3" s="4">
        <f t="shared" si="1"/>
        <v>1133.28</v>
      </c>
      <c r="E3" s="5">
        <f t="shared" si="2"/>
        <v>27000000</v>
      </c>
      <c r="F3" s="70">
        <f t="shared" si="3"/>
        <v>34307</v>
      </c>
      <c r="G3" s="70">
        <f t="shared" si="4"/>
        <v>28590</v>
      </c>
      <c r="H3" s="70">
        <f t="shared" si="5"/>
        <v>23825</v>
      </c>
      <c r="I3" s="70">
        <f t="shared" si="6"/>
        <v>0</v>
      </c>
      <c r="J3" s="70">
        <f t="shared" si="7"/>
        <v>0</v>
      </c>
      <c r="K3" s="71"/>
      <c r="L3" s="71"/>
      <c r="M3" s="71"/>
      <c r="N3" s="71"/>
      <c r="O3" s="71">
        <v>0</v>
      </c>
      <c r="P3" s="71">
        <f t="shared" ref="P3:P10" si="9">O3/1.2</f>
        <v>0</v>
      </c>
      <c r="Q3" s="71">
        <v>787</v>
      </c>
      <c r="R3" s="72">
        <v>27000000</v>
      </c>
      <c r="S3" s="2"/>
    </row>
    <row r="4" spans="1:19" x14ac:dyDescent="0.25">
      <c r="A4" s="4">
        <v>3</v>
      </c>
      <c r="B4" s="4">
        <f t="shared" si="0"/>
        <v>780</v>
      </c>
      <c r="C4" s="4">
        <f t="shared" si="8"/>
        <v>936</v>
      </c>
      <c r="D4" s="4">
        <f t="shared" si="1"/>
        <v>1123.2</v>
      </c>
      <c r="E4" s="5">
        <f t="shared" si="2"/>
        <v>24500000</v>
      </c>
      <c r="F4" s="66">
        <f t="shared" si="3"/>
        <v>31410</v>
      </c>
      <c r="G4" s="66">
        <f t="shared" si="4"/>
        <v>26175</v>
      </c>
      <c r="H4" s="66">
        <f t="shared" si="5"/>
        <v>21813</v>
      </c>
      <c r="I4" s="66">
        <f t="shared" si="6"/>
        <v>0</v>
      </c>
      <c r="J4" s="66">
        <f t="shared" si="7"/>
        <v>0</v>
      </c>
      <c r="K4" s="67"/>
      <c r="L4" s="67"/>
      <c r="M4" s="67"/>
      <c r="N4" s="67"/>
      <c r="O4" s="67">
        <v>0</v>
      </c>
      <c r="P4" s="67">
        <f t="shared" si="9"/>
        <v>0</v>
      </c>
      <c r="Q4" s="67">
        <v>780</v>
      </c>
      <c r="R4" s="68">
        <v>24500000</v>
      </c>
      <c r="S4" s="2"/>
    </row>
    <row r="5" spans="1:19" x14ac:dyDescent="0.25">
      <c r="A5" s="4">
        <v>4</v>
      </c>
      <c r="B5" s="4">
        <f t="shared" si="0"/>
        <v>952</v>
      </c>
      <c r="C5" s="4">
        <f t="shared" si="8"/>
        <v>1142.3999999999999</v>
      </c>
      <c r="D5" s="4">
        <f t="shared" si="1"/>
        <v>1370.8799999999999</v>
      </c>
      <c r="E5" s="5">
        <f t="shared" si="2"/>
        <v>30000000</v>
      </c>
      <c r="F5" s="66">
        <f t="shared" si="3"/>
        <v>31513</v>
      </c>
      <c r="G5" s="66">
        <f t="shared" si="4"/>
        <v>26261</v>
      </c>
      <c r="H5" s="66">
        <f t="shared" si="5"/>
        <v>21884</v>
      </c>
      <c r="I5" s="66">
        <f t="shared" si="6"/>
        <v>0</v>
      </c>
      <c r="J5" s="66">
        <f t="shared" si="7"/>
        <v>0</v>
      </c>
      <c r="K5" s="67"/>
      <c r="L5" s="67"/>
      <c r="M5" s="67"/>
      <c r="N5" s="67"/>
      <c r="O5" s="67">
        <v>0</v>
      </c>
      <c r="P5" s="67">
        <f t="shared" si="9"/>
        <v>0</v>
      </c>
      <c r="Q5" s="67">
        <v>952</v>
      </c>
      <c r="R5" s="68">
        <v>30000000</v>
      </c>
      <c r="S5" s="2"/>
    </row>
    <row r="6" spans="1:19" x14ac:dyDescent="0.25">
      <c r="A6" s="4">
        <v>5</v>
      </c>
      <c r="B6" s="4">
        <f t="shared" si="0"/>
        <v>755</v>
      </c>
      <c r="C6" s="4">
        <f t="shared" si="8"/>
        <v>906</v>
      </c>
      <c r="D6" s="4">
        <f t="shared" si="1"/>
        <v>1087.2</v>
      </c>
      <c r="E6" s="5">
        <f t="shared" si="2"/>
        <v>25000000</v>
      </c>
      <c r="F6" s="70">
        <f t="shared" si="3"/>
        <v>33113</v>
      </c>
      <c r="G6" s="70">
        <f t="shared" si="4"/>
        <v>27594</v>
      </c>
      <c r="H6" s="70">
        <f t="shared" si="5"/>
        <v>22995</v>
      </c>
      <c r="I6" s="70">
        <f t="shared" si="6"/>
        <v>0</v>
      </c>
      <c r="J6" s="70">
        <f t="shared" si="7"/>
        <v>0</v>
      </c>
      <c r="K6" s="71"/>
      <c r="L6" s="71"/>
      <c r="M6" s="71"/>
      <c r="N6" s="71"/>
      <c r="O6" s="71">
        <v>0</v>
      </c>
      <c r="P6" s="71">
        <f t="shared" si="9"/>
        <v>0</v>
      </c>
      <c r="Q6" s="71">
        <v>755</v>
      </c>
      <c r="R6" s="72">
        <v>25000000</v>
      </c>
      <c r="S6" s="2"/>
    </row>
    <row r="7" spans="1:19" x14ac:dyDescent="0.25">
      <c r="A7" s="4">
        <v>6</v>
      </c>
      <c r="B7" s="4">
        <f t="shared" si="0"/>
        <v>928</v>
      </c>
      <c r="C7" s="4">
        <f t="shared" si="8"/>
        <v>1113.5999999999999</v>
      </c>
      <c r="D7" s="4">
        <f t="shared" si="1"/>
        <v>1336.32</v>
      </c>
      <c r="E7" s="5">
        <f t="shared" si="2"/>
        <v>25100000</v>
      </c>
      <c r="F7" s="4">
        <f t="shared" si="3"/>
        <v>27047</v>
      </c>
      <c r="G7" s="4">
        <f t="shared" si="4"/>
        <v>22540</v>
      </c>
      <c r="H7" s="4">
        <f t="shared" si="5"/>
        <v>18783</v>
      </c>
      <c r="I7" s="4">
        <f t="shared" si="6"/>
        <v>0</v>
      </c>
      <c r="J7" s="4">
        <f t="shared" si="7"/>
        <v>0</v>
      </c>
      <c r="O7">
        <v>0</v>
      </c>
      <c r="P7">
        <f t="shared" si="9"/>
        <v>0</v>
      </c>
      <c r="Q7">
        <v>928</v>
      </c>
      <c r="R7" s="2">
        <v>25100000</v>
      </c>
      <c r="S7" s="2" t="s">
        <v>86</v>
      </c>
    </row>
    <row r="8" spans="1:19" x14ac:dyDescent="0.25">
      <c r="A8" s="4">
        <v>7</v>
      </c>
      <c r="B8" s="4">
        <f t="shared" si="0"/>
        <v>756</v>
      </c>
      <c r="C8" s="4">
        <f t="shared" si="8"/>
        <v>907.19999999999993</v>
      </c>
      <c r="D8" s="4">
        <f t="shared" si="1"/>
        <v>1088.6399999999999</v>
      </c>
      <c r="E8" s="5">
        <f t="shared" si="2"/>
        <v>20400000</v>
      </c>
      <c r="F8" s="4">
        <f t="shared" si="3"/>
        <v>26984</v>
      </c>
      <c r="G8" s="4">
        <f t="shared" si="4"/>
        <v>22487</v>
      </c>
      <c r="H8" s="4">
        <f t="shared" si="5"/>
        <v>18739</v>
      </c>
      <c r="I8" s="4">
        <f t="shared" si="6"/>
        <v>0</v>
      </c>
      <c r="J8" s="4">
        <f t="shared" si="7"/>
        <v>0</v>
      </c>
      <c r="O8">
        <v>0</v>
      </c>
      <c r="P8">
        <f t="shared" si="9"/>
        <v>0</v>
      </c>
      <c r="Q8">
        <v>756</v>
      </c>
      <c r="R8" s="2">
        <v>20400000</v>
      </c>
      <c r="S8" s="2" t="s">
        <v>87</v>
      </c>
    </row>
    <row r="9" spans="1:19" x14ac:dyDescent="0.25">
      <c r="A9" s="4">
        <v>8</v>
      </c>
      <c r="B9" s="4">
        <f t="shared" si="0"/>
        <v>573.72119999999995</v>
      </c>
      <c r="C9" s="4">
        <f t="shared" si="8"/>
        <v>688.46543999999994</v>
      </c>
      <c r="D9" s="4">
        <f t="shared" si="1"/>
        <v>826.15852799999993</v>
      </c>
      <c r="E9" s="5">
        <f t="shared" si="2"/>
        <v>16250000</v>
      </c>
      <c r="F9" s="4">
        <f t="shared" si="3"/>
        <v>28324</v>
      </c>
      <c r="G9" s="4">
        <f t="shared" si="4"/>
        <v>23603</v>
      </c>
      <c r="H9" s="4">
        <f t="shared" si="5"/>
        <v>19669</v>
      </c>
      <c r="I9" s="4">
        <f t="shared" si="6"/>
        <v>0</v>
      </c>
      <c r="J9" s="4">
        <f t="shared" si="7"/>
        <v>0</v>
      </c>
      <c r="O9">
        <v>0</v>
      </c>
      <c r="P9">
        <f t="shared" si="9"/>
        <v>0</v>
      </c>
      <c r="Q9">
        <f>53.3*10.764</f>
        <v>573.72119999999995</v>
      </c>
      <c r="R9" s="2">
        <v>16250000</v>
      </c>
      <c r="S9" s="2" t="s">
        <v>88</v>
      </c>
    </row>
    <row r="10" spans="1:19" x14ac:dyDescent="0.25">
      <c r="A10" s="4">
        <v>9</v>
      </c>
      <c r="B10" s="4">
        <f t="shared" si="0"/>
        <v>424</v>
      </c>
      <c r="C10" s="4">
        <f t="shared" si="8"/>
        <v>508.79999999999995</v>
      </c>
      <c r="D10" s="4">
        <f t="shared" si="1"/>
        <v>610.55999999999995</v>
      </c>
      <c r="E10" s="5">
        <f t="shared" si="2"/>
        <v>12750000</v>
      </c>
      <c r="F10" s="70">
        <f t="shared" si="3"/>
        <v>30071</v>
      </c>
      <c r="G10" s="70">
        <f t="shared" si="4"/>
        <v>25059</v>
      </c>
      <c r="H10" s="70">
        <f t="shared" si="5"/>
        <v>20882</v>
      </c>
      <c r="I10" s="70">
        <f t="shared" si="6"/>
        <v>0</v>
      </c>
      <c r="J10" s="70">
        <f t="shared" si="7"/>
        <v>0</v>
      </c>
      <c r="K10" s="71"/>
      <c r="L10" s="71"/>
      <c r="M10" s="71"/>
      <c r="N10" s="71"/>
      <c r="O10" s="71">
        <v>0</v>
      </c>
      <c r="P10" s="71">
        <f t="shared" si="9"/>
        <v>0</v>
      </c>
      <c r="Q10" s="71">
        <v>424</v>
      </c>
      <c r="R10" s="72">
        <v>12750000</v>
      </c>
      <c r="S10" s="72" t="s">
        <v>89</v>
      </c>
    </row>
    <row r="11" spans="1:19" x14ac:dyDescent="0.25">
      <c r="A11" s="4">
        <v>10</v>
      </c>
      <c r="B11" s="4">
        <f t="shared" si="0"/>
        <v>572.93836363636353</v>
      </c>
      <c r="C11" s="4">
        <f t="shared" si="8"/>
        <v>687.52603636363619</v>
      </c>
      <c r="D11" s="4">
        <f t="shared" si="1"/>
        <v>825.03124363636346</v>
      </c>
      <c r="E11" s="5">
        <f t="shared" si="2"/>
        <v>17000000</v>
      </c>
      <c r="F11" s="70">
        <f t="shared" si="3"/>
        <v>29672</v>
      </c>
      <c r="G11" s="70">
        <f t="shared" si="4"/>
        <v>24726</v>
      </c>
      <c r="H11" s="70">
        <f t="shared" si="5"/>
        <v>20605</v>
      </c>
      <c r="I11" s="70">
        <f t="shared" si="6"/>
        <v>0</v>
      </c>
      <c r="J11" s="70">
        <f t="shared" si="7"/>
        <v>0</v>
      </c>
      <c r="K11" s="71"/>
      <c r="L11" s="71"/>
      <c r="M11" s="71"/>
      <c r="N11" s="71"/>
      <c r="O11" s="71">
        <v>0</v>
      </c>
      <c r="P11" s="71">
        <f>58.55*10.764</f>
        <v>630.23219999999992</v>
      </c>
      <c r="Q11" s="71">
        <f>P11/1.1</f>
        <v>572.93836363636353</v>
      </c>
      <c r="R11" s="72">
        <v>17000000</v>
      </c>
      <c r="S11" s="72" t="s">
        <v>90</v>
      </c>
    </row>
    <row r="12" spans="1:19" x14ac:dyDescent="0.25">
      <c r="A12" s="4">
        <v>11</v>
      </c>
      <c r="B12" s="4">
        <f t="shared" si="0"/>
        <v>573</v>
      </c>
      <c r="C12" s="4">
        <f t="shared" si="8"/>
        <v>687.6</v>
      </c>
      <c r="D12" s="4">
        <f t="shared" si="1"/>
        <v>825.12</v>
      </c>
      <c r="E12" s="5">
        <f t="shared" si="2"/>
        <v>17200000</v>
      </c>
      <c r="F12" s="66">
        <f t="shared" si="3"/>
        <v>30017</v>
      </c>
      <c r="G12" s="66">
        <f t="shared" si="4"/>
        <v>25015</v>
      </c>
      <c r="H12" s="66">
        <f t="shared" si="5"/>
        <v>20845</v>
      </c>
      <c r="I12" s="66">
        <f t="shared" si="6"/>
        <v>0</v>
      </c>
      <c r="J12" s="66">
        <f t="shared" si="7"/>
        <v>0</v>
      </c>
      <c r="K12" s="67"/>
      <c r="L12" s="67"/>
      <c r="M12" s="67"/>
      <c r="N12" s="67"/>
      <c r="O12" s="67">
        <v>0</v>
      </c>
      <c r="P12" s="67">
        <f t="shared" ref="P12:P15" si="10">O12/1.2</f>
        <v>0</v>
      </c>
      <c r="Q12" s="67">
        <v>573</v>
      </c>
      <c r="R12" s="68">
        <v>17200000</v>
      </c>
      <c r="S12" s="68" t="s">
        <v>91</v>
      </c>
    </row>
    <row r="13" spans="1:19" x14ac:dyDescent="0.25">
      <c r="A13" s="4">
        <v>12</v>
      </c>
      <c r="B13" s="4">
        <f t="shared" si="0"/>
        <v>0</v>
      </c>
      <c r="C13" s="4">
        <f t="shared" si="8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0"/>
        <v>0</v>
      </c>
      <c r="Q13">
        <f t="shared" ref="Q13:Q15" si="11">P13/1.2</f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8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8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8"/>
        <v>0</v>
      </c>
      <c r="D16" s="4">
        <f t="shared" si="1"/>
        <v>0</v>
      </c>
      <c r="E16" s="5">
        <f t="shared" si="2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45" t="s">
        <v>85</v>
      </c>
      <c r="G27" s="45">
        <f>702+15</f>
        <v>717</v>
      </c>
    </row>
    <row r="28" spans="1:19" s="9" customFormat="1" x14ac:dyDescent="0.25">
      <c r="C28" s="60" t="s">
        <v>74</v>
      </c>
      <c r="D28" s="60"/>
      <c r="F28" s="45" t="s">
        <v>83</v>
      </c>
      <c r="G28" s="45">
        <v>756</v>
      </c>
    </row>
    <row r="29" spans="1:19" s="9" customFormat="1" x14ac:dyDescent="0.25">
      <c r="C29" s="60" t="s">
        <v>1</v>
      </c>
      <c r="D29" s="60"/>
      <c r="F29" s="45" t="s">
        <v>71</v>
      </c>
      <c r="G29" s="45">
        <v>908</v>
      </c>
      <c r="H29" s="9">
        <f>G29/G28</f>
        <v>1.2010582010582012</v>
      </c>
    </row>
    <row r="30" spans="1:19" s="9" customFormat="1" x14ac:dyDescent="0.25">
      <c r="F30" s="45" t="s">
        <v>72</v>
      </c>
      <c r="G30" s="45">
        <v>30257</v>
      </c>
    </row>
    <row r="31" spans="1:19" s="9" customFormat="1" x14ac:dyDescent="0.25">
      <c r="C31" s="63"/>
      <c r="D31" s="63"/>
      <c r="F31" s="63" t="s">
        <v>73</v>
      </c>
      <c r="G31" s="63">
        <f>G28*G30+2000000</f>
        <v>24874292</v>
      </c>
      <c r="H31" s="9" t="e">
        <f>G31/D29</f>
        <v>#DIV/0!</v>
      </c>
      <c r="I31" s="9">
        <v>30000</v>
      </c>
    </row>
    <row r="32" spans="1:19" s="9" customFormat="1" x14ac:dyDescent="0.25">
      <c r="C32" s="63"/>
      <c r="D32" s="63"/>
      <c r="F32" s="63" t="s">
        <v>24</v>
      </c>
      <c r="G32" s="63">
        <f>G31*98%</f>
        <v>24376806.16</v>
      </c>
      <c r="I32" s="9">
        <f>I31*G28</f>
        <v>22680000</v>
      </c>
    </row>
    <row r="33" spans="3:7" s="9" customFormat="1" x14ac:dyDescent="0.25">
      <c r="C33" s="63"/>
      <c r="D33" s="63"/>
      <c r="F33" s="63" t="s">
        <v>25</v>
      </c>
      <c r="G33" s="63">
        <f>G31*80%</f>
        <v>19899433.600000001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2024-12-24T10:17:03Z</dcterms:modified>
</cp:coreProperties>
</file>