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2025\JANUARY - 2025\"/>
    </mc:Choice>
  </mc:AlternateContent>
  <xr:revisionPtr revIDLastSave="0" documentId="13_ncr:1_{2B0C1F54-98F6-40DD-A054-217FCE30657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P21" i="4" l="1"/>
  <c r="P19" i="4"/>
  <c r="P18" i="4"/>
  <c r="P17" i="4"/>
  <c r="P16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P4" i="4"/>
  <c r="P3" i="4"/>
  <c r="Q21" i="4"/>
  <c r="P20" i="4"/>
  <c r="Q19" i="4"/>
  <c r="Q18" i="4"/>
  <c r="Q17" i="4"/>
  <c r="Q16" i="4"/>
  <c r="Q22" i="4" l="1"/>
  <c r="P23" i="4" l="1"/>
  <c r="Q23" i="4" s="1"/>
  <c r="P13" i="4" l="1"/>
  <c r="Q13" i="4" s="1"/>
  <c r="Q24" i="4"/>
  <c r="P24" i="4"/>
  <c r="V9" i="4" l="1"/>
  <c r="V26" i="4" l="1"/>
  <c r="V8" i="4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G6" i="4"/>
  <c r="D6" i="4"/>
  <c r="H6" i="4" s="1"/>
  <c r="F6" i="4"/>
  <c r="V24" i="4" l="1"/>
  <c r="V28" i="4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<sst xmlns="http://schemas.openxmlformats.org/spreadsheetml/2006/main" count="46" uniqueCount="43">
  <si>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</si>
  <si>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</si>
  <si>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</si>
  <si>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</si>
  <si>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</si>
  <si>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</si>
  <si>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</si>
  <si>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</si>
  <si>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</si>
  <si>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</si>
  <si>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</si>
  <si>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</si>
  <si>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</si>
  <si>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</si>
  <si>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</si>
  <si>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</si>
  <si>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</si>
  <si>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</si>
  <si>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</si>
  <si>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</si>
  <si>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</si>
  <si>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</si>
  <si>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</si>
  <si>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</si>
  <si>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</si>
  <si>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</si>
  <si>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</si>
  <si>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</si>
  <si>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</si>
  <si>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</si>
  <si>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</si>
  <si>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</si>
  <si>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</si>
  <si>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</si>
  <si>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Depreciation (100-10)X24/60</t>
  </si>
  <si>
    <t>rate on C.A</t>
  </si>
  <si>
    <t>Residential Flat No. 3701, 3rd Floor, Wing - B, TRUMP TOWER, OPP HARD ROCK CAFE, NEXT TO SHREE SIMANDHAR SWAMI JAIN TEMPLE, Worli, Mumbai, 400013</t>
  </si>
  <si>
    <t>Carpet  Area -Flat No.3701</t>
  </si>
  <si>
    <t>3 Car Parking</t>
  </si>
  <si>
    <t>as per O.C IN previous report</t>
  </si>
  <si>
    <t>CTS No.464 Of Lower Parel Division</t>
  </si>
  <si>
    <t>previous val  Value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</si>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</sst>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32</xdr:row>
      <xdr:rowOff>13759</xdr:rowOff>
    </xdr:from>
    <xdr:to>
      <xdr:col>17</xdr:col>
      <xdr:colOff>501025</xdr:colOff>
      <xdr:row>55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9CE98-682F-4EBC-BAC4-A4A20C6EC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" y="8215842"/>
          <a:ext cx="11179609" cy="4494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588139</xdr:colOff>
      <xdr:row>31</xdr:row>
      <xdr:rowOff>77035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FC3D6-E21A-4879-AD7F-0F071D87A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77639" cy="59825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18</xdr:col>
      <xdr:colOff>62689</xdr:colOff>
      <xdr:row>38</xdr:row>
      <xdr:rowOff>42253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2E97D9-FB93-4F56-A4AC-6BD6EEF47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88" y="0"/>
          <a:ext cx="5563376" cy="7011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38871</xdr:colOff>
      <xdr:row>35</xdr:row>
      <xdr:rowOff>39036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5C000-33E7-41E8-9C4A-AD8DB41DE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25271" cy="6706536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0</xdr:row>
      <xdr:rowOff>95250</xdr:rowOff>
    </xdr:from>
    <xdr:to>
      <xdr:col>18</xdr:col>
      <xdr:colOff>143649</xdr:colOff>
      <xdr:row>34</xdr:row>
      <xdr:rowOff>19943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46698D-B3D2-4F33-8868-2F821D5F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2125" y="95250"/>
          <a:ext cx="5544324" cy="6401693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0</xdr:row>
      <xdr:rowOff>0</xdr:rowOff>
    </xdr:from>
    <xdr:to>
      <xdr:col>27</xdr:col>
      <xdr:colOff>172221</xdr:colOff>
      <xdr:row>33</xdr:row>
      <xdr:rowOff>124720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854A01-1749-4B96-B4E8-DC376D46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06150" y="0"/>
          <a:ext cx="5525271" cy="641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38871</xdr:colOff>
      <xdr:row>30</xdr:row>
      <xdr:rowOff>153219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69C30-C5BA-489C-838F-DB904B32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5525271" cy="586821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38871</xdr:colOff>
      <xdr:row>35</xdr:row>
      <xdr:rowOff>143826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9335DE-69E1-42E1-8681-F699BCA6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525271" cy="6811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14</xdr:col>
      <xdr:colOff>115051</xdr:colOff>
      <xdr:row>35</xdr:row>
      <xdr:rowOff>39036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0151-DAFC-4832-BEBE-9F7CA33C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0"/>
          <a:ext cx="5382376" cy="6706536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0</xdr:row>
      <xdr:rowOff>0</xdr:rowOff>
    </xdr:from>
    <xdr:to>
      <xdr:col>26</xdr:col>
      <xdr:colOff>162950</xdr:colOff>
      <xdr:row>44</xdr:row>
      <xdr:rowOff>182170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30817C-1723-4FA7-BC88-1E897E5DC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0" y="0"/>
          <a:ext cx="7344800" cy="8564170"/>
        </a:xfrm>
        <a:prstGeom prst="rect">
          <a:avLst/>
        </a:prstGeom>
      </xdr:spPr>
    </xdr:pic>
    <xdr:clientData/>
  </xdr:twoCellAnchor>
  <xdr:twoCellAnchor editAs="oneCell">
    <xdr:from>
      <xdr:col>26</xdr:col>
      <xdr:colOff>247650</xdr:colOff>
      <xdr:row>0</xdr:row>
      <xdr:rowOff>0</xdr:rowOff>
    </xdr:from>
    <xdr:to>
      <xdr:col>38</xdr:col>
      <xdr:colOff>286776</xdr:colOff>
      <xdr:row>44</xdr:row>
      <xdr:rowOff>144065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66119D-15B2-49E2-A1B5-B7457067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0" y="0"/>
          <a:ext cx="7354326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A13" zoomScale="90" zoomScaleNormal="90" workbookViewId="0">
      <selection activeCell="X21" sqref="X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9.285156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6"/>
      <c r="T2" s="74" t="s">
        <v>36</v>
      </c>
      <c r="U2" s="74"/>
      <c r="V2" s="74"/>
      <c r="W2" s="74"/>
      <c r="X2" s="74"/>
      <c r="Y2" s="74"/>
    </row>
    <row r="3" spans="1:26" s="25" customFormat="1" x14ac:dyDescent="0.25">
      <c r="A3" s="23">
        <f t="shared" ref="A3:A6" si="0">N3</f>
        <v>0</v>
      </c>
      <c r="B3" s="23">
        <f t="shared" ref="B3:B6" si="1">Q3</f>
        <v>1300</v>
      </c>
      <c r="C3" s="23">
        <f>B3*1.1</f>
        <v>1430.0000000000002</v>
      </c>
      <c r="D3" s="23">
        <f t="shared" ref="D3:D6" si="2">C3*1.2</f>
        <v>1716.0000000000002</v>
      </c>
      <c r="E3" s="24">
        <f t="shared" ref="E3:E6" si="3">R3</f>
        <v>77000000</v>
      </c>
      <c r="F3" s="77">
        <f t="shared" ref="F3:F6" si="4">ROUND((E3/B3),0)</f>
        <v>59231</v>
      </c>
      <c r="G3" s="23">
        <f t="shared" ref="G3:G6" si="5">ROUND((E3/C3),0)</f>
        <v>53846</v>
      </c>
      <c r="H3" s="23">
        <f t="shared" ref="H3:H6" si="6">ROUND((E3/D3),0)</f>
        <v>44872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1300</v>
      </c>
      <c r="R3" s="27">
        <v>77000000</v>
      </c>
      <c r="S3" s="27"/>
      <c r="T3" s="74" t="s">
        <v>40</v>
      </c>
      <c r="U3" s="74"/>
      <c r="V3" s="74"/>
      <c r="W3" s="74"/>
      <c r="X3" s="74"/>
      <c r="Y3" s="74"/>
    </row>
    <row r="4" spans="1:26" s="25" customFormat="1" ht="15.75" thickBot="1" x14ac:dyDescent="0.3">
      <c r="A4" s="23">
        <f t="shared" si="0"/>
        <v>0</v>
      </c>
      <c r="B4" s="23">
        <f t="shared" si="1"/>
        <v>1600</v>
      </c>
      <c r="C4" s="23">
        <f t="shared" ref="C4:C8" si="8">B4*1.1</f>
        <v>1760.0000000000002</v>
      </c>
      <c r="D4" s="23">
        <f t="shared" si="2"/>
        <v>2112</v>
      </c>
      <c r="E4" s="24">
        <f t="shared" si="3"/>
        <v>120000000</v>
      </c>
      <c r="F4" s="23">
        <f t="shared" si="4"/>
        <v>75000</v>
      </c>
      <c r="G4" s="23">
        <f t="shared" si="5"/>
        <v>68182</v>
      </c>
      <c r="H4" s="23">
        <f t="shared" si="6"/>
        <v>56818</v>
      </c>
      <c r="I4" s="23" t="e">
        <f>#REF!</f>
        <v>#REF!</v>
      </c>
      <c r="J4" s="23" t="e">
        <f>#REF!</f>
        <v>#REF!</v>
      </c>
      <c r="O4" s="25">
        <v>0</v>
      </c>
      <c r="P4" s="30">
        <f t="shared" si="7"/>
        <v>0</v>
      </c>
      <c r="Q4" s="30">
        <v>1600</v>
      </c>
      <c r="R4" s="27">
        <v>120000000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1546</v>
      </c>
      <c r="C5" s="23">
        <f t="shared" si="8"/>
        <v>1700.6000000000001</v>
      </c>
      <c r="D5" s="23">
        <f t="shared" si="2"/>
        <v>2040.72</v>
      </c>
      <c r="E5" s="24">
        <f t="shared" si="3"/>
        <v>87400000</v>
      </c>
      <c r="F5" s="77">
        <f t="shared" si="4"/>
        <v>56533</v>
      </c>
      <c r="G5" s="23">
        <f t="shared" si="5"/>
        <v>51394</v>
      </c>
      <c r="H5" s="23">
        <f t="shared" si="6"/>
        <v>42828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v>1546</v>
      </c>
      <c r="R5" s="27">
        <v>87400000</v>
      </c>
      <c r="S5" s="27"/>
      <c r="T5" s="59" t="s">
        <v>11</v>
      </c>
      <c r="U5" s="37"/>
      <c r="V5" s="38">
        <v>57000</v>
      </c>
      <c r="W5" s="67" t="s">
        <v>35</v>
      </c>
      <c r="X5" s="10"/>
    </row>
    <row r="6" spans="1:26" s="25" customFormat="1" ht="16.5" customHeight="1" x14ac:dyDescent="0.25">
      <c r="A6" s="23">
        <f t="shared" si="0"/>
        <v>0</v>
      </c>
      <c r="B6" s="23">
        <f t="shared" si="1"/>
        <v>954.16666666666674</v>
      </c>
      <c r="C6" s="23">
        <f t="shared" si="8"/>
        <v>1049.5833333333335</v>
      </c>
      <c r="D6" s="23">
        <f t="shared" si="2"/>
        <v>1259.5000000000002</v>
      </c>
      <c r="E6" s="24">
        <f t="shared" si="3"/>
        <v>100000000</v>
      </c>
      <c r="F6" s="23">
        <f t="shared" si="4"/>
        <v>104803</v>
      </c>
      <c r="G6" s="23">
        <f t="shared" si="5"/>
        <v>95276</v>
      </c>
      <c r="H6" s="23">
        <f t="shared" si="6"/>
        <v>79397</v>
      </c>
      <c r="I6" s="23" t="e">
        <f>#REF!</f>
        <v>#REF!</v>
      </c>
      <c r="J6" s="23" t="e">
        <f>#REF!</f>
        <v>#REF!</v>
      </c>
      <c r="O6" s="25">
        <v>1374</v>
      </c>
      <c r="P6" s="30">
        <f t="shared" si="7"/>
        <v>1145</v>
      </c>
      <c r="Q6" s="30">
        <f t="shared" ref="Q3:Q12" si="9">P6/1.2</f>
        <v>954.16666666666674</v>
      </c>
      <c r="R6" s="27">
        <v>100000000</v>
      </c>
      <c r="S6" s="27"/>
      <c r="T6" s="75" t="s">
        <v>12</v>
      </c>
      <c r="U6" s="76"/>
      <c r="V6" s="33">
        <v>3000</v>
      </c>
      <c r="W6" s="12"/>
      <c r="X6" s="10"/>
    </row>
    <row r="7" spans="1:26" s="25" customFormat="1" ht="15.75" x14ac:dyDescent="0.25">
      <c r="A7" s="23">
        <f t="shared" ref="A7" si="10">N7</f>
        <v>0</v>
      </c>
      <c r="B7" s="23">
        <f t="shared" ref="B7" si="11">Q7</f>
        <v>0</v>
      </c>
      <c r="C7" s="23">
        <f t="shared" si="8"/>
        <v>0</v>
      </c>
      <c r="D7" s="23">
        <f t="shared" ref="D7" si="12">C7*1.2</f>
        <v>0</v>
      </c>
      <c r="E7" s="24">
        <f t="shared" ref="E7" si="13">R7</f>
        <v>0</v>
      </c>
      <c r="F7" s="23" t="e">
        <f t="shared" ref="F7" si="14">ROUND((E7/B7),0)</f>
        <v>#DIV/0!</v>
      </c>
      <c r="G7" s="23" t="e">
        <f t="shared" ref="G7" si="15">ROUND((E7/C7),0)</f>
        <v>#DIV/0!</v>
      </c>
      <c r="H7" s="23" t="e">
        <f t="shared" ref="H7" si="16">ROUND((E7/D7),0)</f>
        <v>#DIV/0!</v>
      </c>
      <c r="I7" s="23" t="e">
        <f>#REF!</f>
        <v>#REF!</v>
      </c>
      <c r="J7" s="23" t="e">
        <f>#REF!</f>
        <v>#REF!</v>
      </c>
      <c r="O7" s="25">
        <v>0</v>
      </c>
      <c r="P7" s="30">
        <f t="shared" si="7"/>
        <v>0</v>
      </c>
      <c r="Q7" s="30">
        <f t="shared" si="9"/>
        <v>0</v>
      </c>
      <c r="R7" s="27">
        <v>0</v>
      </c>
      <c r="S7" s="27"/>
      <c r="T7" s="13" t="s">
        <v>13</v>
      </c>
      <c r="U7" s="11"/>
      <c r="V7" s="33">
        <f>V5-V6</f>
        <v>54000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0</v>
      </c>
      <c r="C8" s="23">
        <f t="shared" si="8"/>
        <v>0</v>
      </c>
      <c r="D8" s="23">
        <f t="shared" ref="D8:D12" si="19">C8*1.2</f>
        <v>0</v>
      </c>
      <c r="E8" s="24">
        <f t="shared" ref="E8:E12" si="20">R8</f>
        <v>0</v>
      </c>
      <c r="F8" s="23" t="e">
        <f t="shared" ref="F8:F12" si="21">ROUND((E8/B8),0)</f>
        <v>#DIV/0!</v>
      </c>
      <c r="G8" s="23" t="e">
        <f t="shared" ref="G8:G12" si="22">ROUND((E8/C8),0)</f>
        <v>#DIV/0!</v>
      </c>
      <c r="H8" s="23" t="e">
        <f t="shared" ref="H8:H12" si="23">ROUND((E8/D8),0)</f>
        <v>#DIV/0!</v>
      </c>
      <c r="I8" s="23" t="e">
        <f>#REF!</f>
        <v>#REF!</v>
      </c>
      <c r="J8" s="23" t="e">
        <f>#REF!</f>
        <v>#REF!</v>
      </c>
      <c r="O8" s="25">
        <v>0</v>
      </c>
      <c r="P8" s="30">
        <f t="shared" si="7"/>
        <v>0</v>
      </c>
      <c r="Q8" s="30">
        <f t="shared" si="9"/>
        <v>0</v>
      </c>
      <c r="R8" s="27">
        <v>0</v>
      </c>
      <c r="S8" s="27"/>
      <c r="T8" s="13" t="s">
        <v>14</v>
      </c>
      <c r="U8" s="11"/>
      <c r="V8" s="33">
        <f>V6</f>
        <v>3000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0</v>
      </c>
      <c r="C9" s="23">
        <f>B9*1.2</f>
        <v>0</v>
      </c>
      <c r="D9" s="23">
        <f t="shared" si="19"/>
        <v>0</v>
      </c>
      <c r="E9" s="24">
        <f t="shared" si="20"/>
        <v>0</v>
      </c>
      <c r="F9" s="23" t="e">
        <f t="shared" si="21"/>
        <v>#DIV/0!</v>
      </c>
      <c r="G9" s="23" t="e">
        <f t="shared" si="22"/>
        <v>#DIV/0!</v>
      </c>
      <c r="H9" s="23" t="e">
        <f t="shared" si="23"/>
        <v>#DIV/0!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7"/>
        <v>0</v>
      </c>
      <c r="Q9" s="30">
        <f t="shared" si="9"/>
        <v>0</v>
      </c>
      <c r="R9" s="27">
        <v>0</v>
      </c>
      <c r="S9" s="27"/>
      <c r="T9" s="13" t="s">
        <v>15</v>
      </c>
      <c r="U9" s="39"/>
      <c r="V9" s="61">
        <f>W9-W10</f>
        <v>6</v>
      </c>
      <c r="W9" s="14">
        <v>2025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>B10*1.2</f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f t="shared" si="9"/>
        <v>0</v>
      </c>
      <c r="R10" s="27">
        <v>0</v>
      </c>
      <c r="S10" s="27"/>
      <c r="T10" s="13" t="s">
        <v>16</v>
      </c>
      <c r="U10" s="39"/>
      <c r="V10" s="61">
        <f>V11-V9</f>
        <v>54</v>
      </c>
      <c r="W10" s="66">
        <v>2019</v>
      </c>
      <c r="X10" s="46" t="s">
        <v>39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>B11*1.2</f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f t="shared" si="9"/>
        <v>0</v>
      </c>
      <c r="R11" s="27">
        <v>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9"/>
        <v>0</v>
      </c>
      <c r="R12" s="27">
        <v>0</v>
      </c>
      <c r="S12" s="27"/>
      <c r="T12" s="60" t="s">
        <v>34</v>
      </c>
      <c r="U12" s="39"/>
      <c r="V12" s="61">
        <f>(100-10)*V9/V11</f>
        <v>9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0.09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270</v>
      </c>
      <c r="W14" s="12"/>
      <c r="X14" s="10"/>
      <c r="Y14" s="52"/>
      <c r="Z14" s="52"/>
    </row>
    <row r="15" spans="1:26" s="25" customFormat="1" ht="36.75" customHeight="1" x14ac:dyDescent="0.25">
      <c r="A15" s="72" t="s">
        <v>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43"/>
      <c r="T15" s="13" t="s">
        <v>19</v>
      </c>
      <c r="U15" s="11"/>
      <c r="V15" s="33">
        <f>V8-V14</f>
        <v>2730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1334.1080999999999</v>
      </c>
      <c r="C16" s="23">
        <f>B16*1.1</f>
        <v>1467.51891</v>
      </c>
      <c r="D16" s="23">
        <f t="shared" ref="D16:D18" si="39">C16*1.2</f>
        <v>1761.022692</v>
      </c>
      <c r="E16" s="24">
        <f t="shared" ref="E16:E18" si="40">R16</f>
        <v>87500000</v>
      </c>
      <c r="F16" s="77">
        <f t="shared" ref="F16:F18" si="41">ROUND((E16/B16),0)</f>
        <v>65587</v>
      </c>
      <c r="G16" s="23">
        <f t="shared" ref="G16:G18" si="42">ROUND((E16/C16),0)</f>
        <v>59624</v>
      </c>
      <c r="H16" s="23">
        <f t="shared" ref="H16:H18" si="43">ROUND((E16/D16),0)</f>
        <v>49687</v>
      </c>
      <c r="I16" s="23" t="e">
        <f>#REF!</f>
        <v>#REF!</v>
      </c>
      <c r="J16" s="23" t="e">
        <f>#REF!</f>
        <v>#REF!</v>
      </c>
      <c r="O16">
        <v>0</v>
      </c>
      <c r="P16" s="29">
        <f>148.73*10.764</f>
        <v>1600.9297199999999</v>
      </c>
      <c r="Q16" s="29">
        <f t="shared" ref="Q16:Q21" si="44">P16/1.2</f>
        <v>1334.1080999999999</v>
      </c>
      <c r="R16" s="2">
        <v>87500000</v>
      </c>
      <c r="S16" s="2"/>
      <c r="T16" s="13" t="s">
        <v>13</v>
      </c>
      <c r="U16" s="11"/>
      <c r="V16" s="33">
        <f>V7</f>
        <v>54000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1511.5346999999999</v>
      </c>
      <c r="C17" s="23">
        <f t="shared" ref="C17:C20" si="45">B17*1.1</f>
        <v>1662.6881700000001</v>
      </c>
      <c r="D17" s="23">
        <f t="shared" si="39"/>
        <v>1995.2258040000002</v>
      </c>
      <c r="E17" s="24">
        <f t="shared" si="40"/>
        <v>106200000</v>
      </c>
      <c r="F17" s="23">
        <f t="shared" si="41"/>
        <v>70260</v>
      </c>
      <c r="G17" s="23">
        <f t="shared" si="42"/>
        <v>63872</v>
      </c>
      <c r="H17" s="23">
        <f t="shared" si="43"/>
        <v>53227</v>
      </c>
      <c r="I17" s="23" t="e">
        <f>#REF!</f>
        <v>#REF!</v>
      </c>
      <c r="J17" s="23" t="e">
        <f>#REF!</f>
        <v>#REF!</v>
      </c>
      <c r="O17">
        <v>0</v>
      </c>
      <c r="P17" s="29">
        <f>168.51*10.764</f>
        <v>1813.8416399999999</v>
      </c>
      <c r="Q17" s="29">
        <f t="shared" si="44"/>
        <v>1511.5346999999999</v>
      </c>
      <c r="R17" s="2">
        <v>106200000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1466.5053</v>
      </c>
      <c r="C18" s="23">
        <f t="shared" si="45"/>
        <v>1613.1558300000002</v>
      </c>
      <c r="D18" s="23">
        <f t="shared" si="39"/>
        <v>1935.786996</v>
      </c>
      <c r="E18" s="24">
        <f t="shared" si="40"/>
        <v>97200000</v>
      </c>
      <c r="F18" s="23">
        <f t="shared" si="41"/>
        <v>66280</v>
      </c>
      <c r="G18" s="23">
        <f t="shared" si="42"/>
        <v>60255</v>
      </c>
      <c r="H18" s="23">
        <f t="shared" si="43"/>
        <v>50212</v>
      </c>
      <c r="I18" s="23" t="e">
        <f>#REF!</f>
        <v>#REF!</v>
      </c>
      <c r="J18" s="23" t="e">
        <f>#REF!</f>
        <v>#REF!</v>
      </c>
      <c r="O18">
        <v>0</v>
      </c>
      <c r="P18" s="29">
        <f>163.49*10.764</f>
        <v>1759.80636</v>
      </c>
      <c r="Q18" s="29">
        <f t="shared" si="44"/>
        <v>1466.5053</v>
      </c>
      <c r="R18" s="2">
        <v>97200000</v>
      </c>
      <c r="S18" s="2"/>
      <c r="T18" s="13" t="s">
        <v>20</v>
      </c>
      <c r="U18" s="11"/>
      <c r="V18" s="33">
        <f>V16+V15</f>
        <v>56730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6">N19</f>
        <v>0</v>
      </c>
      <c r="B19" s="23">
        <f t="shared" ref="B19:B25" si="47">Q19</f>
        <v>1259.3879999999999</v>
      </c>
      <c r="C19" s="23">
        <f t="shared" si="45"/>
        <v>1385.3268</v>
      </c>
      <c r="D19" s="23">
        <f t="shared" ref="D19:D25" si="48">C19*1.2</f>
        <v>1662.3921600000001</v>
      </c>
      <c r="E19" s="24">
        <f t="shared" ref="E19:E25" si="49">R19</f>
        <v>82800000</v>
      </c>
      <c r="F19" s="23">
        <f t="shared" ref="F19:F25" si="50">ROUND((E19/B19),0)</f>
        <v>65746</v>
      </c>
      <c r="G19" s="23">
        <f t="shared" ref="G19:G25" si="51">ROUND((E19/C19),0)</f>
        <v>59769</v>
      </c>
      <c r="H19" s="23">
        <f t="shared" ref="H19:H25" si="52">ROUND((E19/D19),0)</f>
        <v>49808</v>
      </c>
      <c r="I19" s="23" t="e">
        <f>#REF!</f>
        <v>#REF!</v>
      </c>
      <c r="J19" s="23" t="e">
        <f>#REF!</f>
        <v>#REF!</v>
      </c>
      <c r="O19">
        <v>0</v>
      </c>
      <c r="P19" s="29">
        <f>140.4*10.764</f>
        <v>1511.2655999999999</v>
      </c>
      <c r="Q19" s="29">
        <f t="shared" si="44"/>
        <v>1259.3879999999999</v>
      </c>
      <c r="R19" s="2">
        <v>82800000</v>
      </c>
      <c r="S19" s="2"/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6"/>
        <v>0</v>
      </c>
      <c r="B20" s="23">
        <f t="shared" si="47"/>
        <v>1511</v>
      </c>
      <c r="C20" s="23">
        <f t="shared" si="45"/>
        <v>1662.1000000000001</v>
      </c>
      <c r="D20" s="23">
        <f t="shared" si="48"/>
        <v>1994.52</v>
      </c>
      <c r="E20" s="24">
        <f t="shared" si="49"/>
        <v>82000000</v>
      </c>
      <c r="F20" s="77">
        <f t="shared" si="50"/>
        <v>54269</v>
      </c>
      <c r="G20" s="23">
        <f t="shared" si="51"/>
        <v>49335</v>
      </c>
      <c r="H20" s="23">
        <f t="shared" si="52"/>
        <v>41113</v>
      </c>
      <c r="I20" s="23" t="e">
        <f>#REF!</f>
        <v>#REF!</v>
      </c>
      <c r="J20" s="23" t="e">
        <f>#REF!</f>
        <v>#REF!</v>
      </c>
      <c r="O20">
        <v>0</v>
      </c>
      <c r="P20" s="29">
        <f t="shared" ref="P16:P21" si="53">O20/1.2</f>
        <v>0</v>
      </c>
      <c r="Q20" s="29">
        <v>1511</v>
      </c>
      <c r="R20" s="2">
        <v>82000000</v>
      </c>
      <c r="S20" s="2"/>
      <c r="T20" s="64" t="s">
        <v>37</v>
      </c>
      <c r="U20" s="40"/>
      <c r="V20" s="33">
        <v>1461</v>
      </c>
      <c r="W20" s="14" t="s">
        <v>29</v>
      </c>
      <c r="X20" s="46"/>
    </row>
    <row r="21" spans="1:26" ht="15.75" x14ac:dyDescent="0.25">
      <c r="A21" s="4">
        <f t="shared" si="46"/>
        <v>0</v>
      </c>
      <c r="B21" s="4">
        <f t="shared" si="47"/>
        <v>1259.3879999999999</v>
      </c>
      <c r="C21" s="4">
        <f t="shared" ref="C21:C25" si="54">B21*1.2</f>
        <v>1511.2655999999999</v>
      </c>
      <c r="D21" s="4">
        <f t="shared" si="48"/>
        <v>1813.5187199999998</v>
      </c>
      <c r="E21" s="5">
        <f t="shared" si="49"/>
        <v>78500000</v>
      </c>
      <c r="F21" s="77">
        <f t="shared" si="50"/>
        <v>62332</v>
      </c>
      <c r="G21" s="23">
        <f t="shared" si="51"/>
        <v>51943</v>
      </c>
      <c r="H21" s="8">
        <f t="shared" si="52"/>
        <v>43286</v>
      </c>
      <c r="I21" s="4" t="e">
        <f>#REF!</f>
        <v>#REF!</v>
      </c>
      <c r="J21" s="4" t="e">
        <f>#REF!</f>
        <v>#REF!</v>
      </c>
      <c r="O21">
        <v>0</v>
      </c>
      <c r="P21" s="29">
        <f>140.4*10.764</f>
        <v>1511.2655999999999</v>
      </c>
      <c r="Q21" s="29">
        <f t="shared" si="44"/>
        <v>1259.3879999999999</v>
      </c>
      <c r="R21" s="2">
        <v>78500000</v>
      </c>
      <c r="S21" s="2"/>
      <c r="T21" s="15" t="s">
        <v>30</v>
      </c>
      <c r="U21" s="40"/>
      <c r="V21" s="35">
        <f>V18*V20</f>
        <v>82882530</v>
      </c>
      <c r="W21" s="16"/>
      <c r="X21" s="48"/>
    </row>
    <row r="22" spans="1:26" ht="15.75" customHeight="1" x14ac:dyDescent="0.25">
      <c r="A22" s="4">
        <f t="shared" si="46"/>
        <v>0</v>
      </c>
      <c r="B22" s="4">
        <f t="shared" si="47"/>
        <v>1255.8333333333335</v>
      </c>
      <c r="C22" s="4">
        <f t="shared" si="54"/>
        <v>1507.0000000000002</v>
      </c>
      <c r="D22" s="4">
        <f t="shared" si="48"/>
        <v>1808.4000000000003</v>
      </c>
      <c r="E22" s="5">
        <f t="shared" si="49"/>
        <v>92700000</v>
      </c>
      <c r="F22" s="23">
        <f t="shared" si="50"/>
        <v>73816</v>
      </c>
      <c r="G22" s="23">
        <f t="shared" si="51"/>
        <v>61513</v>
      </c>
      <c r="H22" s="8">
        <f t="shared" si="52"/>
        <v>51261</v>
      </c>
      <c r="I22" s="4" t="e">
        <f>#REF!</f>
        <v>#REF!</v>
      </c>
      <c r="J22" s="4" t="e">
        <f>#REF!</f>
        <v>#REF!</v>
      </c>
      <c r="O22">
        <v>0</v>
      </c>
      <c r="P22" s="29">
        <v>1507</v>
      </c>
      <c r="Q22" s="29">
        <f t="shared" ref="Q22" si="55">P22/1.2</f>
        <v>1255.8333333333335</v>
      </c>
      <c r="R22" s="2">
        <v>92700000</v>
      </c>
      <c r="S22" s="2"/>
      <c r="T22" s="15" t="s">
        <v>38</v>
      </c>
      <c r="U22" s="40"/>
      <c r="V22" s="35">
        <v>4500000</v>
      </c>
      <c r="W22" s="16"/>
      <c r="X22" s="54"/>
      <c r="Y22" s="9"/>
    </row>
    <row r="23" spans="1:26" ht="19.5" customHeight="1" x14ac:dyDescent="0.25">
      <c r="A23" s="4">
        <f t="shared" si="46"/>
        <v>0</v>
      </c>
      <c r="B23" s="4">
        <f t="shared" si="47"/>
        <v>0</v>
      </c>
      <c r="C23" s="4">
        <f t="shared" si="54"/>
        <v>0</v>
      </c>
      <c r="D23" s="4">
        <f t="shared" si="48"/>
        <v>0</v>
      </c>
      <c r="E23" s="5">
        <f t="shared" si="49"/>
        <v>0</v>
      </c>
      <c r="F23" s="23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6">O23/1.2</f>
        <v>0</v>
      </c>
      <c r="Q23" s="29">
        <f t="shared" ref="Q23" si="57">P23/1.2</f>
        <v>0</v>
      </c>
      <c r="R23" s="2">
        <v>0</v>
      </c>
      <c r="S23" s="2"/>
      <c r="T23" s="17" t="s">
        <v>28</v>
      </c>
      <c r="U23" s="6"/>
      <c r="V23" s="10">
        <f>V21+V22</f>
        <v>87382530</v>
      </c>
      <c r="W23" s="18"/>
      <c r="X23" s="49"/>
      <c r="Y23" s="57"/>
      <c r="Z23" s="6"/>
    </row>
    <row r="24" spans="1:26" ht="15.75" x14ac:dyDescent="0.25">
      <c r="A24" s="4">
        <f t="shared" si="46"/>
        <v>0</v>
      </c>
      <c r="B24" s="4">
        <f t="shared" si="47"/>
        <v>0</v>
      </c>
      <c r="C24" s="4">
        <f t="shared" si="54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8">O24/1.2</f>
        <v>0</v>
      </c>
      <c r="Q24" s="29">
        <f t="shared" ref="Q24" si="59">P24/1.2</f>
        <v>0</v>
      </c>
      <c r="R24" s="2">
        <v>0</v>
      </c>
      <c r="S24" s="2"/>
      <c r="T24" s="15" t="s">
        <v>21</v>
      </c>
      <c r="U24" s="40"/>
      <c r="V24" s="10">
        <f>V23*0.9</f>
        <v>78644277</v>
      </c>
      <c r="W24" s="14"/>
      <c r="X24" s="65"/>
      <c r="Y24" s="45"/>
      <c r="Z24" s="6"/>
    </row>
    <row r="25" spans="1:26" ht="15.75" x14ac:dyDescent="0.25">
      <c r="A25" s="4">
        <f t="shared" si="46"/>
        <v>0</v>
      </c>
      <c r="B25" s="4">
        <f t="shared" si="47"/>
        <v>0</v>
      </c>
      <c r="C25" s="4">
        <f t="shared" si="54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0">O25/1.2</f>
        <v>0</v>
      </c>
      <c r="Q25" s="29">
        <f t="shared" ref="Q25" si="61">P25/1.2</f>
        <v>0</v>
      </c>
      <c r="R25" s="2">
        <v>0</v>
      </c>
      <c r="S25" s="2"/>
      <c r="T25" s="15" t="s">
        <v>22</v>
      </c>
      <c r="U25" s="40"/>
      <c r="V25" s="35">
        <f>V23*0.8</f>
        <v>69906024</v>
      </c>
      <c r="W25" s="18"/>
      <c r="X25" s="49"/>
    </row>
    <row r="26" spans="1:26" ht="15.75" x14ac:dyDescent="0.25">
      <c r="T26" s="15" t="s">
        <v>23</v>
      </c>
      <c r="U26" s="40"/>
      <c r="V26" s="35">
        <f>V6*V20</f>
        <v>4383000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P28" s="31" t="s">
        <v>31</v>
      </c>
      <c r="Q28" s="32"/>
      <c r="R28" s="32"/>
      <c r="T28" s="68" t="s">
        <v>25</v>
      </c>
      <c r="U28" s="69"/>
      <c r="V28" s="70">
        <f>V23*0.025/12</f>
        <v>182046.9375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41</v>
      </c>
      <c r="Q30" s="32">
        <v>84855000</v>
      </c>
      <c r="R30" s="44" t="s">
        <v>42</v>
      </c>
    </row>
    <row r="31" spans="1:26" x14ac:dyDescent="0.25">
      <c r="X31" s="9"/>
    </row>
  </sheetData>
  <mergeCells count="5"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J1" sqref="J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1" sqref="S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K1" sqref="K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A1" sqref="A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P2" sqref="P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2025-01-25T05:34:53Z</dcterms:modified>
</cp:coreProperties>
</file>